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570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реализации'!$A$10:$AE$128</definedName>
    <definedName name="_xlnm._FilterDatabase" localSheetId="0" hidden="1">Финансирование!$A$11:$AH$79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реализации'!$A$1:$Q$129</definedName>
    <definedName name="_xlnm.Print_Area" localSheetId="1">'Показатели, критерии'!$A$1:$G$66</definedName>
    <definedName name="_xlnm.Print_Area" localSheetId="0">Финансирование!$A$1:$AA$96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P47" i="1" l="1"/>
  <c r="I73" i="3" l="1"/>
  <c r="AD61" i="1" l="1"/>
  <c r="AD60" i="1"/>
  <c r="AD59" i="1"/>
  <c r="AD58" i="1"/>
  <c r="AD32" i="1"/>
  <c r="AD31" i="1"/>
  <c r="M75" i="3" l="1"/>
  <c r="M73" i="3" s="1"/>
  <c r="P75" i="3"/>
  <c r="P73" i="3" s="1"/>
  <c r="K74" i="3"/>
  <c r="L74" i="3"/>
  <c r="L73" i="3" s="1"/>
  <c r="M74" i="3"/>
  <c r="N74" i="3"/>
  <c r="O74" i="3"/>
  <c r="O73" i="3" s="1"/>
  <c r="P74" i="3"/>
  <c r="I74" i="3"/>
  <c r="J74" i="3"/>
  <c r="J104" i="3"/>
  <c r="K104" i="3"/>
  <c r="L104" i="3"/>
  <c r="M104" i="3"/>
  <c r="N104" i="3"/>
  <c r="O104" i="3"/>
  <c r="P104" i="3"/>
  <c r="I104" i="3"/>
  <c r="U88" i="3"/>
  <c r="X88" i="3"/>
  <c r="Y88" i="3" s="1"/>
  <c r="U87" i="3"/>
  <c r="X87" i="3"/>
  <c r="Y87" i="3" s="1"/>
  <c r="P59" i="3"/>
  <c r="O59" i="3"/>
  <c r="O75" i="3" s="1"/>
  <c r="N59" i="3"/>
  <c r="N75" i="3" s="1"/>
  <c r="M59" i="3"/>
  <c r="L59" i="3"/>
  <c r="L75" i="3" s="1"/>
  <c r="K59" i="3"/>
  <c r="K75" i="3" s="1"/>
  <c r="J59" i="3"/>
  <c r="J75" i="3" s="1"/>
  <c r="P55" i="3"/>
  <c r="O55" i="3"/>
  <c r="N55" i="3"/>
  <c r="M55" i="3"/>
  <c r="L55" i="3"/>
  <c r="K55" i="3"/>
  <c r="J55" i="3"/>
  <c r="I55" i="3"/>
  <c r="P52" i="3"/>
  <c r="O52" i="3"/>
  <c r="N52" i="3"/>
  <c r="M52" i="3"/>
  <c r="L52" i="3"/>
  <c r="K52" i="3"/>
  <c r="J52" i="3"/>
  <c r="I52" i="3"/>
  <c r="P49" i="3"/>
  <c r="O49" i="3"/>
  <c r="N49" i="3"/>
  <c r="M49" i="3"/>
  <c r="L49" i="3"/>
  <c r="J49" i="3"/>
  <c r="I49" i="3"/>
  <c r="R49" i="3" s="1"/>
  <c r="K49" i="3"/>
  <c r="P37" i="3"/>
  <c r="O37" i="3"/>
  <c r="N37" i="3"/>
  <c r="M37" i="3"/>
  <c r="L37" i="3"/>
  <c r="J37" i="3"/>
  <c r="I37" i="3"/>
  <c r="K37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8" i="3"/>
  <c r="R39" i="3"/>
  <c r="R40" i="3"/>
  <c r="R41" i="3"/>
  <c r="R42" i="3"/>
  <c r="R43" i="3"/>
  <c r="R44" i="3"/>
  <c r="R45" i="3"/>
  <c r="R46" i="3"/>
  <c r="R47" i="3"/>
  <c r="R48" i="3"/>
  <c r="R50" i="3"/>
  <c r="R51" i="3"/>
  <c r="R52" i="3"/>
  <c r="R53" i="3"/>
  <c r="R54" i="3"/>
  <c r="R55" i="3"/>
  <c r="R56" i="3"/>
  <c r="R57" i="3"/>
  <c r="R58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" i="3"/>
  <c r="N73" i="3" l="1"/>
  <c r="K73" i="3"/>
  <c r="J73" i="3"/>
  <c r="R37" i="3"/>
  <c r="I59" i="3"/>
  <c r="I75" i="3" l="1"/>
  <c r="R59" i="3"/>
  <c r="R74" i="3"/>
  <c r="R73" i="3"/>
  <c r="S47" i="1"/>
  <c r="S13" i="1" l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T13" i="1"/>
  <c r="T75" i="1"/>
  <c r="S75" i="1"/>
  <c r="R75" i="1"/>
  <c r="Q75" i="1"/>
  <c r="P75" i="1"/>
  <c r="O75" i="1"/>
  <c r="N75" i="1"/>
  <c r="M75" i="1"/>
  <c r="L75" i="1"/>
  <c r="L12" i="1" s="1"/>
  <c r="K75" i="1"/>
  <c r="J75" i="1"/>
  <c r="I75" i="1"/>
  <c r="H75" i="1"/>
  <c r="G75" i="1"/>
  <c r="F75" i="1"/>
  <c r="E75" i="1"/>
  <c r="O12" i="1" l="1"/>
  <c r="F12" i="1"/>
  <c r="G12" i="1"/>
  <c r="N12" i="1"/>
  <c r="H12" i="1"/>
  <c r="M12" i="1"/>
  <c r="I12" i="1"/>
  <c r="Q12" i="1"/>
  <c r="J12" i="1"/>
  <c r="R12" i="1"/>
  <c r="S12" i="1"/>
  <c r="AD15" i="1"/>
  <c r="AD16" i="1"/>
  <c r="AD17" i="1"/>
  <c r="AD18" i="1"/>
  <c r="AD19" i="1"/>
  <c r="AD20" i="1"/>
  <c r="AD22" i="1"/>
  <c r="AD23" i="1"/>
  <c r="AD24" i="1"/>
  <c r="AD25" i="1"/>
  <c r="AD26" i="1"/>
  <c r="AD27" i="1"/>
  <c r="AD28" i="1"/>
  <c r="AD29" i="1"/>
  <c r="AD30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8" i="1"/>
  <c r="AD49" i="1"/>
  <c r="AD50" i="1"/>
  <c r="AD51" i="1"/>
  <c r="AD52" i="1"/>
  <c r="AD53" i="1"/>
  <c r="AD54" i="1"/>
  <c r="AD55" i="1"/>
  <c r="AD56" i="1"/>
  <c r="AD57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6" i="1"/>
  <c r="AD77" i="1"/>
  <c r="AD78" i="1"/>
  <c r="AD79" i="1"/>
  <c r="AD80" i="1"/>
  <c r="AD14" i="1"/>
  <c r="AC13" i="1"/>
  <c r="X79" i="3" l="1"/>
  <c r="Y79" i="3" s="1"/>
  <c r="X11" i="3"/>
  <c r="X12" i="3"/>
  <c r="X13" i="3"/>
  <c r="Y13" i="3" s="1"/>
  <c r="X14" i="3"/>
  <c r="Y14" i="3" s="1"/>
  <c r="X15" i="3"/>
  <c r="Y15" i="3" s="1"/>
  <c r="X16" i="3"/>
  <c r="Y16" i="3" s="1"/>
  <c r="X17" i="3"/>
  <c r="Y17" i="3" s="1"/>
  <c r="X18" i="3"/>
  <c r="Y18" i="3" s="1"/>
  <c r="X19" i="3"/>
  <c r="X20" i="3"/>
  <c r="X21" i="3"/>
  <c r="Y21" i="3" s="1"/>
  <c r="X22" i="3"/>
  <c r="Y22" i="3" s="1"/>
  <c r="X23" i="3"/>
  <c r="Y23" i="3" s="1"/>
  <c r="X24" i="3"/>
  <c r="Y24" i="3" s="1"/>
  <c r="X25" i="3"/>
  <c r="Y25" i="3" s="1"/>
  <c r="X28" i="3"/>
  <c r="X29" i="3"/>
  <c r="Y29" i="3" s="1"/>
  <c r="X30" i="3"/>
  <c r="Y30" i="3" s="1"/>
  <c r="X31" i="3"/>
  <c r="X32" i="3"/>
  <c r="Y32" i="3" s="1"/>
  <c r="X33" i="3"/>
  <c r="Y33" i="3" s="1"/>
  <c r="X34" i="3"/>
  <c r="X35" i="3"/>
  <c r="Y35" i="3" s="1"/>
  <c r="X36" i="3"/>
  <c r="Y36" i="3" s="1"/>
  <c r="X38" i="3"/>
  <c r="X39" i="3"/>
  <c r="X41" i="3"/>
  <c r="Y41" i="3" s="1"/>
  <c r="X42" i="3"/>
  <c r="Y42" i="3" s="1"/>
  <c r="X43" i="3"/>
  <c r="X44" i="3"/>
  <c r="Y44" i="3" s="1"/>
  <c r="X45" i="3"/>
  <c r="X46" i="3"/>
  <c r="Y46" i="3" s="1"/>
  <c r="X47" i="3"/>
  <c r="X48" i="3"/>
  <c r="Y48" i="3" s="1"/>
  <c r="X49" i="3"/>
  <c r="X50" i="3"/>
  <c r="X51" i="3"/>
  <c r="X53" i="3"/>
  <c r="X54" i="3"/>
  <c r="X58" i="3"/>
  <c r="X60" i="3"/>
  <c r="Y60" i="3" s="1"/>
  <c r="X61" i="3"/>
  <c r="Y61" i="3" s="1"/>
  <c r="X62" i="3"/>
  <c r="Y62" i="3" s="1"/>
  <c r="X63" i="3"/>
  <c r="Y63" i="3" s="1"/>
  <c r="X64" i="3"/>
  <c r="Y64" i="3" s="1"/>
  <c r="X65" i="3"/>
  <c r="Y65" i="3" s="1"/>
  <c r="X66" i="3"/>
  <c r="Y66" i="3" s="1"/>
  <c r="X67" i="3"/>
  <c r="X68" i="3"/>
  <c r="Y68" i="3" s="1"/>
  <c r="X69" i="3"/>
  <c r="Y69" i="3" s="1"/>
  <c r="X70" i="3"/>
  <c r="Y70" i="3" s="1"/>
  <c r="X71" i="3"/>
  <c r="Y71" i="3" s="1"/>
  <c r="X72" i="3"/>
  <c r="X76" i="3"/>
  <c r="Y76" i="3" s="1"/>
  <c r="X77" i="3"/>
  <c r="Y77" i="3" s="1"/>
  <c r="X78" i="3"/>
  <c r="Y78" i="3" s="1"/>
  <c r="X80" i="3"/>
  <c r="Y80" i="3" s="1"/>
  <c r="X81" i="3"/>
  <c r="Y81" i="3" s="1"/>
  <c r="X82" i="3"/>
  <c r="Y82" i="3" s="1"/>
  <c r="X83" i="3"/>
  <c r="Y83" i="3" s="1"/>
  <c r="X84" i="3"/>
  <c r="Y84" i="3" s="1"/>
  <c r="X85" i="3"/>
  <c r="Y85" i="3" s="1"/>
  <c r="X86" i="3"/>
  <c r="Y86" i="3" s="1"/>
  <c r="X89" i="3"/>
  <c r="Y89" i="3" s="1"/>
  <c r="X90" i="3"/>
  <c r="Y90" i="3" s="1"/>
  <c r="X91" i="3"/>
  <c r="Y91" i="3" s="1"/>
  <c r="X92" i="3"/>
  <c r="Y92" i="3" s="1"/>
  <c r="X93" i="3"/>
  <c r="Y93" i="3" s="1"/>
  <c r="X94" i="3"/>
  <c r="Y94" i="3" s="1"/>
  <c r="X95" i="3"/>
  <c r="Y95" i="3" s="1"/>
  <c r="X96" i="3"/>
  <c r="Y96" i="3" s="1"/>
  <c r="X97" i="3"/>
  <c r="Y97" i="3" s="1"/>
  <c r="X98" i="3"/>
  <c r="Y98" i="3" s="1"/>
  <c r="X99" i="3"/>
  <c r="Y99" i="3" s="1"/>
  <c r="X100" i="3"/>
  <c r="Y100" i="3" s="1"/>
  <c r="X101" i="3"/>
  <c r="Y101" i="3" s="1"/>
  <c r="X102" i="3"/>
  <c r="Y102" i="3" s="1"/>
  <c r="X103" i="3"/>
  <c r="X106" i="3"/>
  <c r="Y106" i="3" s="1"/>
  <c r="X107" i="3"/>
  <c r="Y107" i="3" s="1"/>
  <c r="X109" i="3"/>
  <c r="X110" i="3"/>
  <c r="X112" i="3"/>
  <c r="X113" i="3"/>
  <c r="X115" i="3"/>
  <c r="X116" i="3"/>
  <c r="X118" i="3"/>
  <c r="X119" i="3"/>
  <c r="X120" i="3"/>
  <c r="Y120" i="3" s="1"/>
  <c r="X40" i="3"/>
  <c r="U40" i="3"/>
  <c r="T40" i="3"/>
  <c r="Y40" i="3" l="1"/>
  <c r="Y109" i="3" l="1"/>
  <c r="Y110" i="3"/>
  <c r="U84" i="3"/>
  <c r="U85" i="3"/>
  <c r="U86" i="3"/>
  <c r="U82" i="3"/>
  <c r="U83" i="3"/>
  <c r="U79" i="3"/>
  <c r="U80" i="3"/>
  <c r="U81" i="3"/>
  <c r="X104" i="3" l="1"/>
  <c r="R75" i="3" l="1"/>
  <c r="V111" i="3" l="1"/>
  <c r="X111" i="3" s="1"/>
  <c r="U66" i="3" l="1"/>
  <c r="U61" i="3"/>
  <c r="U42" i="3"/>
  <c r="Y116" i="3" l="1"/>
  <c r="Y115" i="3"/>
  <c r="V117" i="3"/>
  <c r="V114" i="3"/>
  <c r="V108" i="3"/>
  <c r="Y54" i="3"/>
  <c r="Y53" i="3"/>
  <c r="Y51" i="3"/>
  <c r="V59" i="3"/>
  <c r="V52" i="3"/>
  <c r="V37" i="3"/>
  <c r="Y50" i="3" l="1"/>
  <c r="Y12" i="3"/>
  <c r="Y31" i="3"/>
  <c r="Y43" i="3"/>
  <c r="Y19" i="3"/>
  <c r="Y28" i="3"/>
  <c r="Y34" i="3"/>
  <c r="Y39" i="3"/>
  <c r="Y45" i="3"/>
  <c r="Y49" i="3"/>
  <c r="Y67" i="3"/>
  <c r="Y112" i="3"/>
  <c r="Y118" i="3"/>
  <c r="Y20" i="3"/>
  <c r="Y38" i="3"/>
  <c r="Y47" i="3"/>
  <c r="Y58" i="3"/>
  <c r="Y72" i="3"/>
  <c r="Y113" i="3"/>
  <c r="Y119" i="3"/>
  <c r="X52" i="3"/>
  <c r="X37" i="3"/>
  <c r="X59" i="3"/>
  <c r="X108" i="3"/>
  <c r="X117" i="3"/>
  <c r="X114" i="3"/>
  <c r="Y104" i="3"/>
  <c r="Y103" i="3"/>
  <c r="U13" i="3"/>
  <c r="U14" i="3"/>
  <c r="U15" i="3"/>
  <c r="U17" i="3"/>
  <c r="U18" i="3"/>
  <c r="U19" i="3"/>
  <c r="U20" i="3"/>
  <c r="U21" i="3"/>
  <c r="U22" i="3"/>
  <c r="U23" i="3"/>
  <c r="U24" i="3"/>
  <c r="U25" i="3"/>
  <c r="U28" i="3"/>
  <c r="U29" i="3"/>
  <c r="U30" i="3"/>
  <c r="U31" i="3"/>
  <c r="U32" i="3"/>
  <c r="U33" i="3"/>
  <c r="U34" i="3"/>
  <c r="U35" i="3"/>
  <c r="U36" i="3"/>
  <c r="U37" i="3"/>
  <c r="U38" i="3"/>
  <c r="U39" i="3"/>
  <c r="U41" i="3"/>
  <c r="U43" i="3"/>
  <c r="U44" i="3"/>
  <c r="U45" i="3"/>
  <c r="U46" i="3"/>
  <c r="U47" i="3"/>
  <c r="U48" i="3"/>
  <c r="U49" i="3"/>
  <c r="U50" i="3"/>
  <c r="U51" i="3"/>
  <c r="U52" i="3"/>
  <c r="U53" i="3"/>
  <c r="U54" i="3"/>
  <c r="U58" i="3"/>
  <c r="U59" i="3"/>
  <c r="U60" i="3"/>
  <c r="U62" i="3"/>
  <c r="U63" i="3"/>
  <c r="U64" i="3"/>
  <c r="U65" i="3"/>
  <c r="U67" i="3"/>
  <c r="U68" i="3"/>
  <c r="U69" i="3"/>
  <c r="U70" i="3"/>
  <c r="U71" i="3"/>
  <c r="U72" i="3"/>
  <c r="U76" i="3"/>
  <c r="U77" i="3"/>
  <c r="U7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" i="3"/>
  <c r="T58" i="3"/>
  <c r="Y114" i="3" l="1"/>
  <c r="Y117" i="3"/>
  <c r="Y108" i="3"/>
  <c r="Y59" i="3"/>
  <c r="Y37" i="3"/>
  <c r="Y52" i="3"/>
  <c r="T47" i="3"/>
  <c r="T45" i="3"/>
  <c r="T43" i="3"/>
  <c r="Y111" i="3" l="1"/>
  <c r="T31" i="3"/>
  <c r="T28" i="3"/>
  <c r="T20" i="3"/>
  <c r="T19" i="3"/>
  <c r="T12" i="3"/>
  <c r="P12" i="1" l="1"/>
  <c r="K47" i="1"/>
  <c r="K12" i="1" s="1"/>
  <c r="E47" i="1"/>
  <c r="E12" i="1" s="1"/>
  <c r="AD47" i="1" l="1"/>
  <c r="T47" i="1"/>
  <c r="T12" i="1" s="1"/>
  <c r="X74" i="3" l="1"/>
  <c r="U74" i="3"/>
  <c r="U73" i="3" l="1"/>
  <c r="X73" i="3"/>
  <c r="Y73" i="3" s="1"/>
  <c r="X75" i="3"/>
  <c r="Y75" i="3" s="1"/>
  <c r="U75" i="3"/>
  <c r="Y74" i="3"/>
  <c r="U104" i="3"/>
  <c r="J105" i="3" l="1"/>
  <c r="K105" i="3"/>
  <c r="L105" i="3"/>
  <c r="M105" i="3"/>
  <c r="N105" i="3"/>
  <c r="O105" i="3"/>
  <c r="P105" i="3"/>
  <c r="X105" i="3" l="1"/>
  <c r="Y105" i="3" s="1"/>
  <c r="U105" i="3"/>
  <c r="P123" i="3"/>
  <c r="P126" i="3" s="1"/>
  <c r="O123" i="3"/>
  <c r="O126" i="3" s="1"/>
  <c r="N123" i="3"/>
  <c r="N126" i="3" s="1"/>
  <c r="M123" i="3"/>
  <c r="M126" i="3" s="1"/>
  <c r="L123" i="3"/>
  <c r="L126" i="3" s="1"/>
  <c r="K123" i="3"/>
  <c r="K126" i="3" s="1"/>
  <c r="J123" i="3"/>
  <c r="J126" i="3" s="1"/>
  <c r="I123" i="3"/>
  <c r="P122" i="3"/>
  <c r="P125" i="3" s="1"/>
  <c r="O122" i="3"/>
  <c r="O125" i="3" s="1"/>
  <c r="N122" i="3"/>
  <c r="N125" i="3" s="1"/>
  <c r="M122" i="3"/>
  <c r="L122" i="3"/>
  <c r="L125" i="3" s="1"/>
  <c r="K122" i="3"/>
  <c r="K125" i="3" s="1"/>
  <c r="J122" i="3"/>
  <c r="J125" i="3" s="1"/>
  <c r="I122" i="3"/>
  <c r="T114" i="3"/>
  <c r="T111" i="3"/>
  <c r="T108" i="3"/>
  <c r="T107" i="3"/>
  <c r="T76" i="3"/>
  <c r="W67" i="3"/>
  <c r="U11" i="3"/>
  <c r="T11" i="3"/>
  <c r="M125" i="3" l="1"/>
  <c r="M124" i="3" s="1"/>
  <c r="R122" i="3"/>
  <c r="I126" i="3"/>
  <c r="R126" i="3" s="1"/>
  <c r="R123" i="3"/>
  <c r="S125" i="3"/>
  <c r="J124" i="3"/>
  <c r="S126" i="3"/>
  <c r="L124" i="3"/>
  <c r="P124" i="3"/>
  <c r="N124" i="3"/>
  <c r="O124" i="3"/>
  <c r="K124" i="3"/>
  <c r="X122" i="3"/>
  <c r="Y122" i="3" s="1"/>
  <c r="X123" i="3"/>
  <c r="Y123" i="3" s="1"/>
  <c r="U122" i="3"/>
  <c r="U123" i="3"/>
  <c r="J121" i="3"/>
  <c r="P121" i="3"/>
  <c r="M121" i="3"/>
  <c r="K121" i="3"/>
  <c r="I121" i="3"/>
  <c r="R121" i="3" s="1"/>
  <c r="N121" i="3"/>
  <c r="O121" i="3"/>
  <c r="L121" i="3"/>
  <c r="S124" i="3" l="1"/>
  <c r="X125" i="3"/>
  <c r="Y125" i="3" s="1"/>
  <c r="X126" i="3"/>
  <c r="Y126" i="3" s="1"/>
  <c r="X121" i="3"/>
  <c r="Y121" i="3" s="1"/>
  <c r="U121" i="3"/>
  <c r="U126" i="3"/>
  <c r="T126" i="3"/>
  <c r="T125" i="3"/>
  <c r="U125" i="3"/>
  <c r="AC75" i="1" l="1"/>
  <c r="AD75" i="1"/>
  <c r="X124" i="3"/>
  <c r="Y124" i="3" s="1"/>
  <c r="U124" i="3"/>
  <c r="T124" i="3"/>
  <c r="D13" i="1" l="1"/>
  <c r="D75" i="1" l="1"/>
  <c r="D12" i="1" s="1"/>
  <c r="R104" i="3"/>
  <c r="I105" i="3"/>
  <c r="R105" i="3" l="1"/>
  <c r="I125" i="3"/>
  <c r="R125" i="3" s="1"/>
  <c r="I124" i="3"/>
  <c r="R124" i="3" s="1"/>
</calcChain>
</file>

<file path=xl/sharedStrings.xml><?xml version="1.0" encoding="utf-8"?>
<sst xmlns="http://schemas.openxmlformats.org/spreadsheetml/2006/main" count="1778" uniqueCount="493">
  <si>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</si>
  <si>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</si>
  <si>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</si>
  <si>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</si>
  <si>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</si>
  <si>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</si>
  <si>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</si>
  <si>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</si>
  <si>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</si>
  <si>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</si>
  <si>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</si>
  <si>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</si>
  <si>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</si>
  <si>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</si>
  <si>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</si>
  <si>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</si>
  <si>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</si>
  <si>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</si>
  <si>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</si>
  <si>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</si>
  <si>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</si>
  <si>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</si>
  <si>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</si>
  <si>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</si>
  <si>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</si>
  <si>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</si>
  <si>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</si>
  <si>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</si>
  <si>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</si>
  <si>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</si>
  <si>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</si>
  <si>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</si>
  <si>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</si>
  <si>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</si>
  <si>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</si>
  <si>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</si>
  <si>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</si>
  <si>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</si>
  <si>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</si>
  <si>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</si>
  <si>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</si>
  <si>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</si>
  <si>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</si>
  <si>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</si>
  <si>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</si>
  <si>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</si>
  <si>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</si>
  <si>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</si>
  <si>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</si>
  <si>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</si>
  <si>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</si>
  <si>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</si>
  <si>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</si>
  <si>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</si>
  <si>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</si>
  <si>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</si>
  <si>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</si>
  <si>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</si>
  <si>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</si>
  <si>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1.2.6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</si>
  <si>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</si>
  <si>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</si>
  <si>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</si>
  <si>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</si>
  <si>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</si>
  <si>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1.3.1.5</t>
  </si>
  <si>
    <t>1.3.1.6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</si>
  <si>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</si>
  <si>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</si>
  <si>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</si>
  <si>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</si>
  <si>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</si>
  <si>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</si>
  <si>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</si>
  <si>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</si>
  <si>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</si>
  <si>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</si>
  <si>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</si>
  <si>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</si>
  <si>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</si>
  <si>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</si>
  <si>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</si>
  <si>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</si>
  <si>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</si>
  <si>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</si>
  <si>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</si>
  <si>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</si>
  <si>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</si>
  <si>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</si>
  <si>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</si>
  <si>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</si>
  <si>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</si>
  <si>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</si>
  <si>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</si>
  <si>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</si>
  <si>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</si>
  <si>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</si>
  <si>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</si>
  <si>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</si>
  <si>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</si>
  <si>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</si>
  <si>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</si>
  <si>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</si>
  <si>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</si>
  <si>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</si>
  <si>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</si>
  <si>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</si>
  <si>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</si>
  <si>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</si>
  <si>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</si>
  <si>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</si>
  <si>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</si>
  <si>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</si>
  <si>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</si>
  <si>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</si>
  <si>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</si>
  <si>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</si>
  <si>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</si>
  <si>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</si>
  <si>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</si>
  <si>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</si>
  <si>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</si>
  <si>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</si>
  <si>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</si>
  <si>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</si>
  <si>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</si>
  <si>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</si>
  <si>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</si>
  <si>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</si>
  <si>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</si>
  <si>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</si>
  <si>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</si>
  <si>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</si>
  <si>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</si>
  <si>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</si>
  <si>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</si>
  <si>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</si>
  <si>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</si>
  <si>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</si>
  <si>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</si>
  <si>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</si>
  <si>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</si>
  <si>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</si>
  <si>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</si>
  <si>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</si>
  <si>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</si>
  <si>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</si>
  <si>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</si>
  <si>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</si>
  <si>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</si>
  <si>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</si>
  <si>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</si>
  <si>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</si>
  <si>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</si>
  <si>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</si>
  <si>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</si>
  <si>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</si>
  <si>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</si>
  <si>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</si>
  <si>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</si>
  <si>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</si>
  <si>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</si>
  <si>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</si>
  <si>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</si>
  <si>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</si>
  <si>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</si>
  <si>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</si>
  <si>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</si>
  <si>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</si>
  <si>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</si>
  <si>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</si>
  <si>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</si>
  <si>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</si>
  <si>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</si>
  <si>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</si>
  <si>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</si>
  <si>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</si>
  <si>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</si>
  <si>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</si>
  <si>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</si>
  <si>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</si>
  <si>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</si>
  <si>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</si>
  <si>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</si>
  <si>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</si>
  <si>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</si>
  <si>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</si>
  <si>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</si>
  <si>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</si>
  <si>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</si>
  <si>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</si>
  <si>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</si>
  <si>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</si>
  <si>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</si>
  <si>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</si>
  <si>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</si>
  <si>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</si>
  <si>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</si>
  <si>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</si>
  <si>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</si>
  <si>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</si>
  <si>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</si>
  <si>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</si>
  <si>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</si>
  <si>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</si>
  <si>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</si>
  <si>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</si>
  <si>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</si>
  <si>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</si>
  <si>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</si>
  <si>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</si>
  <si>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</si>
  <si>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</si>
  <si>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</si>
  <si>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</si>
  <si>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</si>
  <si>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</si>
  <si>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1)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</si>
  <si>
    <r>
      <t>Номер  мероприятия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</si>
  <si>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</si>
  <si>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</si>
  <si>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</si>
  <si>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</si>
  <si>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</si>
  <si>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t>2) Заполняется в случае если в целях реализации основного мероприятия, мероприятия подпрограммы, мероприятия ведомственной целевой программы используются конкурентные способы определения поставщиков (подрядчиков, исполнителей) или осуществляются закупки у единственного поставщика (подрядчика, исполнителя).</t>
  </si>
  <si>
    <t>3) Заполняется при завершении реализации мероприятия в течение отчетного периода и по результатам реализации мероприятия. Указывается сумма неполного кассового исполнения в тыс. рублях (разница между графами «Профинансировано (кассовое исполнение) в отчетном периоде» (для внебюджетных источников «Объем финансирования, предусмотренный государственной программой на текущий год») и «Объем финансирования, предусмотренный на отчетную дату» в разрезе каждого источника финансирования, с детализацией причин неполного кассового исполнения средств по мероприятию по каждой сумме средств.</t>
  </si>
  <si>
    <t>4) Проставляется отметка «выполнено» или «не выполнено» исходя из степени фактического достижения планового значения непосредственного результата мероприятия.</t>
  </si>
  <si>
    <t>5) 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</si>
  <si>
    <t>6) Финансовое обеспечение работ, не исполненных в предыдущих отчетных периодах.</t>
  </si>
  <si>
    <t>7) Остатки средств субсидий из федерального бюджета, выделенных краевому бюджету и неиспользованные в предыдущих отчетных периодах.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</si>
  <si>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</si>
  <si>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r>
      <t>факт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</si>
  <si>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Причины не достижения фактического значения показателя в отчетном периоде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</si>
  <si>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</si>
  <si>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</si>
  <si>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</si>
  <si>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о выполнении плана реализации государственной программы Краснодарского края</t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</si>
  <si>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</si>
  <si>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</si>
  <si>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Статус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</si>
  <si>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</si>
  <si>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</si>
  <si>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</si>
  <si>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</si>
  <si>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</si>
  <si>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</si>
  <si>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</si>
  <si>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</si>
  <si>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</si>
  <si>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</si>
  <si>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</si>
  <si>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-</t>
  </si>
  <si>
    <t>1.1.9</t>
  </si>
  <si>
    <t>1.3.1</t>
  </si>
  <si>
    <t>из федерального бюджета</t>
  </si>
  <si>
    <t>Начальник отдела анализа, прогноза и мониторинга трудовых ресурсов в управлении занятости населения Л.И. Чурсина</t>
  </si>
  <si>
    <t>Начальник отдела анализа, прогноза и мониторинга трудовых ресурсов в управлении занятости населения Л.И.Чурсина</t>
  </si>
  <si>
    <t>Итого по подпрограмме "Реализация политики содействия занятости населения"</t>
  </si>
  <si>
    <t>из краевого бюджета</t>
  </si>
  <si>
    <t>Итого по подпрограмме "Улучшение условий и охрана труда"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</si>
  <si>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</si>
  <si>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</si>
  <si>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</si>
  <si>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</si>
  <si>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</si>
  <si>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</si>
  <si>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</si>
  <si>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</si>
  <si>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>..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</si>
  <si>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</si>
  <si>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</si>
  <si>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</si>
  <si>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</si>
  <si>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</si>
  <si>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</si>
  <si>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</si>
  <si>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</si>
  <si>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</si>
  <si>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</si>
  <si>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1.1.13</t>
  </si>
  <si>
    <t>1.2.7</t>
  </si>
  <si>
    <t>1.3.3</t>
  </si>
  <si>
    <t>2.21</t>
  </si>
  <si>
    <t>2.22</t>
  </si>
  <si>
    <t>Доля трудоустроенных работников в численности работников, прошедших переобучение, повысивших квалификацию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</si>
  <si>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</si>
  <si>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</si>
  <si>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r>
      <t>Причины неполного кассового исполнения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</si>
  <si>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согласование не менее 5 учебных программ</t>
  </si>
  <si>
    <t>организация не менее 2 краевых конкурсов по охране труда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</si>
  <si>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</si>
  <si>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</si>
  <si>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</si>
  <si>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</si>
  <si>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</si>
  <si>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</si>
  <si>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</si>
  <si>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2.27</t>
  </si>
  <si>
    <t>2.28</t>
  </si>
  <si>
    <t>Уровень занятости женщин, имеющих детей дошкольного возраста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</si>
  <si>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</si>
  <si>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</si>
  <si>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</si>
  <si>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</si>
  <si>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</si>
  <si>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</si>
  <si>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</si>
  <si>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</si>
  <si>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</si>
  <si>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</si>
  <si>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</si>
  <si>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</si>
  <si>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</si>
  <si>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</si>
  <si>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</si>
  <si>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</si>
  <si>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</si>
  <si>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</si>
  <si>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</si>
  <si>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>Удельный вес безработных граждан в возрасте 16 - 29 лет, ищущих работу 12 и более месяцев, в общей численности безработных граж-дан в возрасте 16 - 29 лет, зарегистрированных в органах службы занятости</t>
  </si>
  <si>
    <t>1.5.4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</si>
  <si>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</si>
  <si>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</si>
  <si>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
</t>
  </si>
  <si>
    <t xml:space="preserve">начальник планово-финансового отдела
Печонова Е.И.
</t>
  </si>
  <si>
    <t xml:space="preserve">начальник отдела анализа, прогноза и мониторинга трудовых ресурсов в управлении занятости населения
Чурсина Л.И.,
начальник отдела автоматизации и информационных технологий
Воробьев Е.Е.
</t>
  </si>
  <si>
    <t xml:space="preserve">начальник отдела специальных программ и сопровождения занятости инвалидов в управлении занятости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</si>
  <si>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А.М.; начальник отдела государственной экспертизы условий труда в управлении труда Сынкова Е.В.
</t>
  </si>
  <si>
    <t>начальник отдела государственной экспертизы условий труда в управлении труда Сынкова Е.В.</t>
  </si>
  <si>
    <t>начальник отдела управления охраны труда и социальных гарантий в управлении труда 
Мацокин А.М.</t>
  </si>
  <si>
    <t xml:space="preserve">начальник отдела трудоустройства и организации профессионального обучения в управлении занятости населения 
Слепченко М.В.
</t>
  </si>
  <si>
    <t>1.3.1.7</t>
  </si>
  <si>
    <t>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</si>
  <si>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4.1</t>
  </si>
  <si>
    <t>4.2</t>
  </si>
  <si>
    <t>4.3</t>
  </si>
  <si>
    <t>4.4</t>
  </si>
  <si>
    <t>4.5</t>
  </si>
  <si>
    <t>4.5.1</t>
  </si>
  <si>
    <t>4.5.2</t>
  </si>
  <si>
    <t>4.6</t>
  </si>
  <si>
    <t>4.7</t>
  </si>
  <si>
    <t>4.8</t>
  </si>
  <si>
    <t xml:space="preserve"> 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</si>
  <si>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</si>
  <si>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</si>
  <si>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</si>
  <si>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</si>
  <si>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начальник отдела управления охраны труда и социальных гарантий в управ-лении труда мини-стерства труда и социального разви-тия Краснодарско-го края
Мацокин А.М.
</t>
  </si>
  <si>
    <t>Финансовое обеспечение подведомственных депар-таменту ветеринарии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</si>
  <si>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Финансовое обеспечение подведомственных мини-стерству гражданской обороны  и чрезвычайных ситуаций Краснодарского края государственных ка-зенных учреждений Крас-нодарского края в части проведения специальной оценки условий труда на рабочих местах</t>
  </si>
  <si>
    <t>Информирование о положении на рынке труда в Краснодарском крае</t>
  </si>
  <si>
    <t>Содействие гражданам в поиске подходящей работы, а работодателям – в подборе необходимых работников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</si>
  <si>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</si>
  <si>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</si>
  <si>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Осуществление социальных выплат гражданам, признанным в установленном порядке безработными</t>
  </si>
  <si>
    <t>Проведение опроса (анкетирования) инвалидов для определения потребности в трудоустройстве, профессиональном обучении и открытии собственного дела</t>
  </si>
  <si>
    <t>Формирование краевого банка вакансий для инвалидов, в том числе на квотируемые рабочие места</t>
  </si>
  <si>
    <t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</t>
  </si>
  <si>
    <t>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</si>
  <si>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</si>
  <si>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</t>
  </si>
  <si>
    <t>Организационно-техническое обеспечение работы краевой межведомственной комиссии по охране труда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</si>
  <si>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</si>
  <si>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</si>
  <si>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Контрольное событие 1.1.1  Направление в центры занятости населения информации о положении на рынке труда в Краснодарском крае</t>
  </si>
  <si>
    <t>Контрольное событие 1.1.3 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</si>
  <si>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Контрольное событие 1.1.4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</si>
  <si>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Контрольное событие 1.1.6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</si>
  <si>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1.1.6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</si>
  <si>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</si>
  <si>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Контрольное событие 1.1.6 Организация и проведение ярмарок вакансий на территории 44 муниципальных образований, в рамках краевой акции "Планета ресурсов"</t>
  </si>
  <si>
    <t>Контрольное событие 1.1.6 Организация и проведение ярмарок вакансий на территории 44 муниципальных образований в рамках краевой акции "Ты нужен Кубани"</t>
  </si>
  <si>
    <t>Контрольное событие 1.1.7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</si>
  <si>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1.1.7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</si>
  <si>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1.1.8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</si>
  <si>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1.1.9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</si>
  <si>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1.2.1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</si>
  <si>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1.2.1  Профориентационная акция "Выбери будущее сегодня" для подростков, состоящих на профилактическом учете в комиссиях по делам несовершеннолетних и защите их прав</t>
  </si>
  <si>
    <t>Контрольное событие 1.2.2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</si>
  <si>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Контрольное событие
1.2.3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</si>
  <si>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Контрольное событие 1.4.1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</si>
  <si>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Контрольное событие 1.4.2 Проведение мониторинга дополнительной потребности организаций в квалифицированных кадрах</t>
  </si>
  <si>
    <t>Контрольное событие1.4.2 Проведение обучающего семинара со специалистами центров занятости населения в режиме аудиоконференции по теме: "Мониторинг дополнительной потребности организаций в квалифицированных кадрах"</t>
  </si>
  <si>
    <t>Контрольное событие № 1.4.3 Проведение обучающего семинара со специалистами центров занятости населения в режиме аудиоконференции по теме: "Разработка прогнозного баланса трудовых ресурсов муниципального образования на период до 2022 года"</t>
  </si>
  <si>
    <t>Контрольное событие 1.5.3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</si>
  <si>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Контрольное событие 1.2.4 Проведение заседания краевой межведомственной комиссии по охране труда</t>
  </si>
  <si>
    <t>Контрольное событие 1.5.1 Издание информационно-аналитического бюллетеня "Охрана труда в Краснодарском крае"</t>
  </si>
  <si>
    <t>на 0,5 %</t>
  </si>
  <si>
    <t>снижение уровня смертельного травматизма на 0,5 %</t>
  </si>
  <si>
    <t>Осуществление уведомительной регистрации коллективных договоров, региональных, территориальных и иных соглашений в сфере социального партнерства</t>
  </si>
  <si>
    <t>Контрольное событие 1.1.8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</si>
  <si>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Контрольное событие 1.2.4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</si>
  <si>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1.4.4</t>
  </si>
  <si>
    <t>Финансовое обеспечение органов исполнительной власти и поведомственных им государственных учреждений на организацию осуществления переданного полномочия Российской Федерации по осуществлению социальных выплат, признанным в установленном порядке безработным гражданам</t>
  </si>
  <si>
    <t>Недостижение целевого показателя связано с с увеличением числа рабочих мест, на которых проведена специальная оценка условий труда, что позволило выявить вредные и опасные производственные факторы</t>
  </si>
  <si>
    <t>на 0,1%</t>
  </si>
  <si>
    <t xml:space="preserve">1.3.3 </t>
  </si>
  <si>
    <t xml:space="preserve">1.2.6 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</si>
  <si>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Дня матери, в рамках краевой акции «Профессиональный мир женщины»</t>
  </si>
  <si>
    <t>Контрольное событие 1.1.6 Организация и проведение ярмарок вакансий на территории 44 муниципальных образований, приуроченных к международному дню инвалида, в рамках краевой декады «Служба занятостинаселения для инвалидов»</t>
  </si>
  <si>
    <t xml:space="preserve">Осуществление уведомительной регистрации коллективных договоров, региональных, территориальных и иных соглашений в сфере социального партнерства
</t>
  </si>
  <si>
    <t xml:space="preserve">Возмещение Пенсионному фонду Российской Федерации расходов, связанных с выплатой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досрочно, социальных пособий на погребение и оплатой стоимости услуг по погребению умерших неработавших пенсионеров, досрочно оформивших пенсию по предложению органов службы занятости, включая расходы на доставку
</t>
  </si>
  <si>
    <r>
      <rPr>
        <vertAlign val="superscript"/>
        <sz val="10"/>
        <color indexed="8"/>
        <rFont val="Times New Roman"/>
        <family val="1"/>
        <charset val="204"/>
      </rPr>
      <t>4)</t>
    </r>
    <r>
      <rPr>
        <sz val="10"/>
        <color indexed="8"/>
        <rFont val="Times New Roman"/>
        <family val="1"/>
        <charset val="204"/>
      </rPr>
      <t xml:space="preserve">По данным Управления Федеральной службы государственной статистики по Краснодарскому краю и Республике Адыгея за сентябрь-ноябрь      
</t>
    </r>
  </si>
  <si>
    <t>присвоение статуса отраслевого центра одной аккредитованной обучающей организации</t>
  </si>
  <si>
    <t>ед.</t>
  </si>
  <si>
    <t>численность участников Государственной программы и членов их семей, направленных на получение дополнитель-       ного профессиональ-      ного образования</t>
  </si>
  <si>
    <t>Начальник отдела реализации 
национальных проектов и государственных программ</t>
  </si>
  <si>
    <t>О.Г. Лычагина</t>
  </si>
  <si>
    <t>Недостижение целевого показателя связано с увеличением числа рабочих мест, на которых проведена специальная оценка условий труда, что позволило выявить вредные и опасные производственные факторы</t>
  </si>
  <si>
    <t>государственных программ</t>
  </si>
  <si>
    <t xml:space="preserve">Начальник отдела реализации 
национальных проектов и </t>
  </si>
  <si>
    <t>Салатгереева Каралина Сайгитбаталовна, 259-65-04</t>
  </si>
  <si>
    <t xml:space="preserve">10.01.2020,
10.02.2020,
10.03.2020,
10.04.2020,
08.05.2020,
10.06.2020,
10.07.2020,
10.08.2020,
10.09.2020,
09.10.2020,
10.11.2020,
10.12.2020,
08.01.2021
</t>
  </si>
  <si>
    <t xml:space="preserve">26.03.2020,
30.04.2020
</t>
  </si>
  <si>
    <t xml:space="preserve">15.05.2020,
30.06.2020,
30.09.2020,
31.12.2020
</t>
  </si>
  <si>
    <t>09.01.20210</t>
  </si>
  <si>
    <t xml:space="preserve">31.03.2020,
30.06.2020,
30.09.2020,
31.12.2020
</t>
  </si>
  <si>
    <t xml:space="preserve">30.05.2020,
30.10.2020
</t>
  </si>
  <si>
    <t>1.2.9</t>
  </si>
  <si>
    <t>Организация переобуче-ния и повышения квали-фикации женщин, нахо-дящихся в отпуске по ухо-ду за ребенком в возрасте до трех лет, а также жен-щин, имеющих детей до-школьного возраста, не состоящих в трудовых от-ношениях и обратившихся в органы службы занято-сти, в рамках регионально-го проекта «Содействие занятости женщин – со-здание условий дошколь-ного образования для де-тей в возрасте до трех лет»</t>
  </si>
  <si>
    <t>1.2.10</t>
  </si>
  <si>
    <t>Организация профессио-нального обучения и до-полнительного професси-онального образования лиц в возрасте 50-ти лет и старше, а также лиц пред-пенсионного возраста в рамках регионального проекта «Разработка и ре-ализация программы си-стемной поддержки и по-вышения качества жизни граждан старшего поколе-ния «Старшее поколение»</t>
  </si>
  <si>
    <t xml:space="preserve">начальник отдела трудоустройства и организации про-фессионального обучения в управ-лении занятости населения мини-стерства труда и социального разви-тия Краснодарско-го края
Слепченко М.В.
</t>
  </si>
  <si>
    <t xml:space="preserve">10.03.2020
</t>
  </si>
  <si>
    <t>Финансовое обеспечение подведомственных мини-стерству финансов Крас-нодарского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</si>
  <si>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1.1.3.11</t>
  </si>
  <si>
    <t xml:space="preserve">министерство фи-нансов Краснодар-ского края 
</t>
  </si>
  <si>
    <t>Финансовое обеспечение подведомственных депар-таменту имущественных отношений Краснодарско-го края государственных казенных учреждений Краснодарского края в ча-сти проведения специаль-ной оценки условий труда на рабочих местах</t>
  </si>
  <si>
    <t>1.1.3.12</t>
  </si>
  <si>
    <t xml:space="preserve">департамент иму-щественных отно-шений Краснодар-ского края 
</t>
  </si>
  <si>
    <t>Финансовое обеспечение подведомственных депар-таменту по регулированию контрактной системы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</si>
  <si>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1.1.3.13</t>
  </si>
  <si>
    <t xml:space="preserve">департамент по ре-гулированию кон-трактной системы Краснодарского края </t>
  </si>
  <si>
    <t>1.1.3.14</t>
  </si>
  <si>
    <t>Финансовое обеспечение подведомственных депар-таменту потребительской сферы и регулирования рынка алкоголя Красно-дарского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</si>
  <si>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департамент потре-бительской сферы и регулирования рынка алкоголя Краснодарского края</t>
  </si>
  <si>
    <t xml:space="preserve">30.03.2020,
29.06.2020,
30.09.2020,
31.12.2020
</t>
  </si>
  <si>
    <t>за I квартал 2020 года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</si>
  <si>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"Содействие занятости женщин - создание условий дошкольного образования для детей в возрасте до трех лет"</t>
  </si>
  <si>
    <t>Организация профессионального обучения и дополнительного профессионального образования лиц в возрасте 50 лет и старше, а также лиц предпенсионного возраста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</si>
  <si>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22,2 тыс.</t>
  </si>
  <si>
    <r>
      <t>5,0</t>
    </r>
    <r>
      <rPr>
        <vertAlign val="superscript"/>
        <sz val="12"/>
        <color theme="1"/>
        <rFont val="Times New Roman"/>
        <family val="1"/>
        <charset val="204"/>
      </rPr>
      <t>4)</t>
    </r>
  </si>
  <si>
    <t>рассчитывается по итогам полугодия</t>
  </si>
  <si>
    <t xml:space="preserve">Численность лиц предпенсионного возраста, прошедших профессиональное обучение или получивших дополнительное профессиональное образование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поколение", нарастающим итогом
Численность работников предприятий - участников проекта национального проекта "Производительность труда и поддержка занятости", прошедших переобучение, повысивших квалификацию в целях повышения производительности труда в рамках регионального проекта "Поддержка занятости и повышение эффективности рынка труда для обеспечения роста производительности труда", нарастающим итогом
</t>
  </si>
  <si>
    <t>2.23 (1)</t>
  </si>
  <si>
    <t>2.24 (1)</t>
  </si>
  <si>
    <t>Доля работодателей - получателей услуг по подбору работников центров занятости населения, в которых реализованы проекты по модернизации</t>
  </si>
  <si>
    <t>Доля соискателей - получателей услуг по подбору вакансий центров занятости населения, в которых реализованы проекты по модернизации</t>
  </si>
  <si>
    <t>рассчитывается по итогам года</t>
  </si>
  <si>
    <t>Финансовое обеспечение подведомственных департаменту по делам казачества и военным вопросам Краснодарского края госу-дарственных казенных учреждений Краснодар-ского края в части проведения специальной оценки условий труда на рабочих местах</t>
  </si>
  <si>
    <t xml:space="preserve">министерство фи-нансов Краснодар-ского края </t>
  </si>
  <si>
    <t xml:space="preserve">департамент иму-щественных отно-шений Краснодар-ского края </t>
  </si>
  <si>
    <t>департамент по ре-гулированию кон-трактной системы Краснодарского края</t>
  </si>
  <si>
    <t>реализуются или реализованы проекты по модернизации в государственном казенном учреждении Краснодарского края центре занятости населения</t>
  </si>
  <si>
    <t>проведение двух презентаций, выпуск 5 тыс. буклетов 9листовок), размещение информации в СМИ - публикации</t>
  </si>
  <si>
    <t>выполнение оценивается по итогам года</t>
  </si>
  <si>
    <t>04,4/14,7</t>
  </si>
  <si>
    <t>выполнение оценивается по итогам года\</t>
  </si>
  <si>
    <t xml:space="preserve">Поступило 30 запросов на 59 рабочих мест,  подготовлено 30 заключений,  из них о целесообразности или частичной целесообразности привлечения иностранных работников 29 заключений, 1 заключений о нецелесообразности привлечения иностранных работников. Всего согласовано привлечение иностранных работников на 55 рабочих мест, из них 5 в рамках установленной квоты. Не согласовано привлечение иностранных работников на 4 рабочих места. </t>
  </si>
  <si>
    <t>Итоги прогноза дополнительной потребности отраслевых организаций Краснодарского края в квалифицированных кадрах на период до 2026 года сформированы и направлены в министерство образования, науки и молодежной политики Краснодарского края для использования в работе по формированию контрольных цифр приема в профессиональные образовательные организации края                                (№ 204-16366/19-22.4-15 от 28.06.2019) и отраслевые министерства и департаменты (№204-16367/19-22.4-15 от 28.06.2019)</t>
  </si>
  <si>
    <t>прогноз баланса трудовых ресурсов Краснодарского края до 2023 года будет разработан в IV квартале</t>
  </si>
  <si>
    <t>опрос инвалидов проведен в IV квартале</t>
  </si>
  <si>
    <r>
      <t>4,9</t>
    </r>
    <r>
      <rPr>
        <vertAlign val="superscript"/>
        <sz val="12"/>
        <color theme="1"/>
        <rFont val="Times New Roman"/>
        <family val="1"/>
        <charset val="204"/>
      </rPr>
      <t>4)</t>
    </r>
  </si>
  <si>
    <t>по данным анкетирования участников госпрограммы, проводимого центрами занятости населения по итогам 2020 года. Срок получения фактического значения целевого показателя - 15 января 2021 года</t>
  </si>
  <si>
    <t>10.01.2020, 10.02.2020, 10.03.2020</t>
  </si>
  <si>
    <t>показатель формируются на основании мониторинга состояния условий и охраны труда по данным работодателей Краснодарского края. В соответствии с указом  Президента РФ от 25.03.2020 N 206 "Об объявлении в Российской Федерации нерабочих дней" и указом Президента РФ от 02.04.2020 N 239 "О мерах по обеспечению санитарно-эпидемиологического благополучия населения на территории Российской Федерации в связи с распространением новой коронавирусной инфекции (COVID-19)" данные будут предоставлены во II квартале 2020 г.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</si>
  <si>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</si>
  <si>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не выплолнено</t>
  </si>
  <si>
    <t>Разработан приказ МТиСР КК от 21.02.2020 № 194 "О проведении краевого конкурса
"Лучший специалист по охране труда 
Краснодарского края – 2020"</t>
  </si>
  <si>
    <t>Проведен краевой конкурс детских рисунков "Я выбираю безопасный труд"</t>
  </si>
  <si>
    <t>показатель рассчитывается по полугодиям</t>
  </si>
  <si>
    <t>непосредственный результат реализации мероприятия составит 631 рабочее место* (учтено в проекте постановления о внесении изменений в госпрограмму), проведение специальной оценки условий труда запланировано во I-IV кварталах</t>
  </si>
  <si>
    <t>непосредственный результат реализации мероприятия составит 588 рабочих местах* (учтено в проекте постановления о внесении изменений в госпрограмму), проведение специальной оценки условий труда запланировано в IV квартале</t>
  </si>
  <si>
    <t>непосредственный результат реализации мероприятия составит 9 рабочее место* (учтено в проекте постановления о внесении изменений в госпрограмму), проведение специальной оценки условий труда запланировано во IV квартале</t>
  </si>
  <si>
    <t>непосредственный результат реализации мероприятия составит 113 рабочих мест* (учтено в проекте постановления о внесении изменений в госпрограмму), проведение специальной оценки условий труда запланировано во IV квартале</t>
  </si>
  <si>
    <t>непосредственный результат реализации мероприятия составит 72 рабочих места* (учтено в проекте постановления о внесении изменений в госпрограмму), проведение специальной оценки условий труда запланировано во IV квартале</t>
  </si>
  <si>
    <t>непосредственный результат реализации мероприятия составит 418 рабочих местах* (учтено в проекте постановления о внесении изменений в госпрограмму), в I квартале проведена специальная оценка 10 рабочих мест, проведение специальной оценки условий труда запланировано в IV квартале</t>
  </si>
  <si>
    <t>непосредственный результат реализации мероприятия составит 82 рабочих места* (учтено в проекте постановления о внесении изменений в госпрограмму), проведение специальной оценки условий труда запланировано в IV квартале</t>
  </si>
  <si>
    <t>непосредственный результат реализации мероприятия составит 20 рабочих мест* (учтено в проекте постановления о внесении изменений в госпрограмму), проведение специальной оценки условий труда запланировано в IV квартале</t>
  </si>
  <si>
    <t>непосредственный результат реализации мероприятия составит 17 рабочих мест* (учтено в проекте постановления о внесении изменений в госпрограмму), проведение специальной оценки условий труда запланировано в IV квартале</t>
  </si>
  <si>
    <t>Салатгереева Каралина Сайгитбаталовна</t>
  </si>
  <si>
    <t>+7 (861) 259-65-04</t>
  </si>
  <si>
    <t>непосредственный результат реализации мероприятия составит 50 рабочих мест* (учтено в проекте постановления о внесении изменений в госпрограмму), проведение специальной оценки условий труда запланировано в IV квартале</t>
  </si>
  <si>
    <t>создание отраслевого центра планируется в IV квартале 2020 года</t>
  </si>
  <si>
    <t>выполнение запланировано во II квартале.</t>
  </si>
  <si>
    <t>* плановые значения непосредственных результатов мероприятий определены с учетом предусмотренного объема финансирования уточненной сводной бюджетной росписью, а также учтено проектом постановления "О внесении изменений в государственную программу Краснодарскогот края "Содействие занятости населения"</t>
  </si>
  <si>
    <t>Дата проведения семинара перенесена в связи со сдачей центрами занятости населения ежемесячной отчетности</t>
  </si>
  <si>
    <t xml:space="preserve">департамент по делам казачества, военным вопросам и работе с допризывной молодежью Краснодарского края </t>
  </si>
  <si>
    <t>министерство обра-зования, науки и молодежной поли-тики Краснодар-ского края</t>
  </si>
  <si>
    <t xml:space="preserve">департамент вете-ринарии Красно-дарского края
</t>
  </si>
  <si>
    <t xml:space="preserve">министерство гражданской обо-роны  и чрезвычай-ных ситуаций Краснодарского края
</t>
  </si>
  <si>
    <t xml:space="preserve">министерство здравоохранения Краснодарского края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</si>
</sst>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_(* #,##0.00_);_(* \(#,##0.00\);_(* &quot;-&quot;??_);_(@_)"/>
    <numFmt numFmtId="170" formatCode="0.0%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vertAlign val="superscript"/>
      <sz val="12"/>
      <color theme="1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9.5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1" fillId="0" borderId="0"/>
    <xf numFmtId="0" fontId="12" fillId="0" borderId="0"/>
    <xf numFmtId="0" fontId="11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271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5" fillId="3" borderId="0" xfId="0" applyFont="1" applyFill="1"/>
    <xf numFmtId="0" fontId="5" fillId="2" borderId="0" xfId="0" applyFont="1" applyFill="1"/>
    <xf numFmtId="166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3" applyFont="1" applyFill="1"/>
    <xf numFmtId="166" fontId="5" fillId="2" borderId="0" xfId="3" applyNumberFormat="1" applyFont="1" applyFill="1"/>
    <xf numFmtId="0" fontId="16" fillId="2" borderId="1" xfId="0" applyFont="1" applyFill="1" applyBorder="1" applyAlignment="1">
      <alignment vertical="center" wrapText="1"/>
    </xf>
    <xf numFmtId="0" fontId="17" fillId="2" borderId="0" xfId="0" applyFont="1" applyFill="1" applyAlignment="1"/>
    <xf numFmtId="0" fontId="34" fillId="2" borderId="0" xfId="0" applyFont="1" applyFill="1"/>
    <xf numFmtId="0" fontId="0" fillId="2" borderId="0" xfId="0" applyFill="1"/>
    <xf numFmtId="0" fontId="33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5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0" fillId="2" borderId="0" xfId="0" applyFill="1"/>
    <xf numFmtId="166" fontId="10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6" fontId="14" fillId="2" borderId="1" xfId="1" applyNumberFormat="1" applyFont="1" applyFill="1" applyBorder="1" applyAlignment="1">
      <alignment horizontal="right"/>
    </xf>
    <xf numFmtId="166" fontId="14" fillId="2" borderId="1" xfId="2" applyNumberFormat="1" applyFont="1" applyFill="1" applyBorder="1" applyAlignment="1">
      <alignment horizontal="right" vertical="center"/>
    </xf>
    <xf numFmtId="166" fontId="10" fillId="2" borderId="1" xfId="2" applyNumberFormat="1" applyFont="1" applyFill="1" applyBorder="1" applyAlignment="1">
      <alignment horizontal="right" vertical="center"/>
    </xf>
    <xf numFmtId="166" fontId="10" fillId="2" borderId="1" xfId="2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0" xfId="0" applyFont="1" applyFill="1" applyAlignment="1">
      <alignment horizontal="center"/>
    </xf>
    <xf numFmtId="166" fontId="9" fillId="2" borderId="1" xfId="0" applyNumberFormat="1" applyFont="1" applyFill="1" applyBorder="1" applyAlignment="1">
      <alignment horizontal="center" textRotation="90" wrapText="1"/>
    </xf>
    <xf numFmtId="166" fontId="7" fillId="2" borderId="1" xfId="0" applyNumberFormat="1" applyFont="1" applyFill="1" applyBorder="1" applyAlignment="1">
      <alignment horizontal="center" textRotation="90" wrapText="1"/>
    </xf>
    <xf numFmtId="0" fontId="0" fillId="2" borderId="0" xfId="0" applyFill="1" applyAlignment="1">
      <alignment wrapText="1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2" fillId="2" borderId="0" xfId="1" applyFont="1" applyFill="1"/>
    <xf numFmtId="49" fontId="2" fillId="2" borderId="1" xfId="1" applyNumberFormat="1" applyFont="1" applyFill="1" applyBorder="1"/>
    <xf numFmtId="0" fontId="3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66" fontId="2" fillId="2" borderId="0" xfId="1" applyNumberFormat="1" applyFont="1" applyFill="1"/>
    <xf numFmtId="49" fontId="2" fillId="2" borderId="1" xfId="1" applyNumberFormat="1" applyFont="1" applyFill="1" applyBorder="1" applyAlignment="1">
      <alignment horizontal="left"/>
    </xf>
    <xf numFmtId="1" fontId="10" fillId="2" borderId="1" xfId="2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49" fontId="23" fillId="2" borderId="0" xfId="0" applyNumberFormat="1" applyFont="1" applyFill="1" applyBorder="1"/>
    <xf numFmtId="0" fontId="2" fillId="2" borderId="0" xfId="0" applyFont="1" applyFill="1" applyBorder="1"/>
    <xf numFmtId="0" fontId="26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top" wrapText="1"/>
    </xf>
    <xf numFmtId="0" fontId="10" fillId="2" borderId="1" xfId="10" applyFont="1" applyFill="1" applyBorder="1" applyAlignment="1">
      <alignment horizontal="center" vertical="center" wrapText="1"/>
    </xf>
    <xf numFmtId="166" fontId="5" fillId="3" borderId="0" xfId="0" applyNumberFormat="1" applyFont="1" applyFill="1"/>
    <xf numFmtId="0" fontId="2" fillId="2" borderId="0" xfId="0" applyFont="1" applyFill="1" applyAlignment="1">
      <alignment horizontal="right"/>
    </xf>
    <xf numFmtId="166" fontId="10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/>
    <xf numFmtId="0" fontId="5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49" fontId="10" fillId="2" borderId="1" xfId="2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/>
    <xf numFmtId="0" fontId="5" fillId="4" borderId="0" xfId="0" applyFont="1" applyFill="1"/>
    <xf numFmtId="0" fontId="0" fillId="4" borderId="0" xfId="0" applyFill="1"/>
    <xf numFmtId="0" fontId="2" fillId="3" borderId="0" xfId="1" applyFont="1" applyFill="1"/>
    <xf numFmtId="166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2" borderId="0" xfId="0" applyFont="1" applyFill="1" applyAlignment="1">
      <alignment horizontal="justify"/>
    </xf>
    <xf numFmtId="0" fontId="6" fillId="2" borderId="0" xfId="0" applyFont="1" applyFill="1"/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wrapText="1"/>
    </xf>
    <xf numFmtId="166" fontId="14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166" fontId="14" fillId="2" borderId="1" xfId="2" applyNumberFormat="1" applyFont="1" applyFill="1" applyBorder="1" applyAlignment="1">
      <alignment horizontal="center" vertical="center"/>
    </xf>
    <xf numFmtId="166" fontId="3" fillId="2" borderId="0" xfId="1" applyNumberFormat="1" applyFont="1" applyFill="1"/>
    <xf numFmtId="0" fontId="3" fillId="2" borderId="0" xfId="1" applyFont="1" applyFill="1"/>
    <xf numFmtId="0" fontId="4" fillId="2" borderId="1" xfId="1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10" fillId="2" borderId="1" xfId="2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16" fillId="2" borderId="0" xfId="0" applyNumberFormat="1" applyFont="1" applyFill="1"/>
    <xf numFmtId="0" fontId="16" fillId="2" borderId="0" xfId="0" applyFont="1" applyFill="1"/>
    <xf numFmtId="0" fontId="37" fillId="5" borderId="0" xfId="0" applyFont="1" applyFill="1"/>
    <xf numFmtId="0" fontId="38" fillId="5" borderId="0" xfId="1" applyFont="1" applyFill="1"/>
    <xf numFmtId="166" fontId="38" fillId="5" borderId="0" xfId="1" applyNumberFormat="1" applyFont="1" applyFill="1"/>
    <xf numFmtId="0" fontId="39" fillId="5" borderId="0" xfId="0" applyFont="1" applyFill="1"/>
    <xf numFmtId="166" fontId="10" fillId="0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/>
    <xf numFmtId="49" fontId="10" fillId="2" borderId="1" xfId="1" applyNumberFormat="1" applyFont="1" applyFill="1" applyBorder="1"/>
    <xf numFmtId="49" fontId="2" fillId="2" borderId="1" xfId="1" applyNumberFormat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1" fillId="2" borderId="1" xfId="0" applyNumberFormat="1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49" fontId="5" fillId="2" borderId="0" xfId="0" applyNumberFormat="1" applyFont="1" applyFill="1"/>
    <xf numFmtId="166" fontId="40" fillId="2" borderId="1" xfId="2" applyNumberFormat="1" applyFont="1" applyFill="1" applyBorder="1" applyAlignment="1">
      <alignment horizontal="center" vertical="center" wrapText="1"/>
    </xf>
    <xf numFmtId="0" fontId="44" fillId="2" borderId="0" xfId="0" applyFont="1" applyFill="1"/>
    <xf numFmtId="0" fontId="44" fillId="2" borderId="0" xfId="0" applyFont="1" applyFill="1" applyAlignment="1">
      <alignment horizontal="left"/>
    </xf>
    <xf numFmtId="0" fontId="45" fillId="2" borderId="0" xfId="0" applyFont="1" applyFill="1"/>
    <xf numFmtId="0" fontId="45" fillId="0" borderId="0" xfId="0" applyFont="1" applyFill="1"/>
    <xf numFmtId="0" fontId="44" fillId="0" borderId="0" xfId="0" applyFont="1" applyFill="1"/>
    <xf numFmtId="0" fontId="5" fillId="6" borderId="0" xfId="0" applyFont="1" applyFill="1"/>
    <xf numFmtId="0" fontId="2" fillId="6" borderId="0" xfId="0" applyFont="1" applyFill="1" applyBorder="1" applyAlignment="1">
      <alignment horizontal="left"/>
    </xf>
    <xf numFmtId="4" fontId="5" fillId="2" borderId="0" xfId="0" applyNumberFormat="1" applyFont="1" applyFill="1"/>
    <xf numFmtId="166" fontId="7" fillId="0" borderId="1" xfId="0" applyNumberFormat="1" applyFont="1" applyFill="1" applyBorder="1" applyAlignment="1">
      <alignment horizontal="center" textRotation="90" wrapText="1"/>
    </xf>
    <xf numFmtId="166" fontId="9" fillId="0" borderId="1" xfId="0" applyNumberFormat="1" applyFont="1" applyFill="1" applyBorder="1" applyAlignment="1">
      <alignment horizontal="center" textRotation="90" wrapText="1"/>
    </xf>
    <xf numFmtId="166" fontId="14" fillId="0" borderId="1" xfId="1" applyNumberFormat="1" applyFont="1" applyFill="1" applyBorder="1" applyAlignment="1">
      <alignment horizontal="right"/>
    </xf>
    <xf numFmtId="166" fontId="14" fillId="0" borderId="1" xfId="2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33" fillId="0" borderId="0" xfId="0" applyFont="1" applyFill="1" applyAlignment="1"/>
    <xf numFmtId="0" fontId="44" fillId="0" borderId="0" xfId="0" applyFont="1" applyFill="1" applyAlignment="1">
      <alignment horizontal="left"/>
    </xf>
    <xf numFmtId="1" fontId="10" fillId="0" borderId="1" xfId="1" applyNumberFormat="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/>
    <xf numFmtId="166" fontId="2" fillId="0" borderId="0" xfId="1" applyNumberFormat="1" applyFont="1" applyFill="1"/>
    <xf numFmtId="166" fontId="38" fillId="0" borderId="0" xfId="1" applyNumberFormat="1" applyFont="1" applyFill="1"/>
    <xf numFmtId="0" fontId="44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170" fontId="4" fillId="0" borderId="1" xfId="10" applyNumberFormat="1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32" fillId="0" borderId="1" xfId="10" applyFont="1" applyFill="1" applyBorder="1" applyAlignment="1">
      <alignment horizontal="left" wrapText="1"/>
    </xf>
    <xf numFmtId="0" fontId="2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66" fontId="5" fillId="0" borderId="5" xfId="3" applyNumberFormat="1" applyFont="1" applyFill="1" applyBorder="1" applyAlignment="1">
      <alignment horizontal="center" vertical="center" wrapText="1"/>
    </xf>
    <xf numFmtId="166" fontId="5" fillId="0" borderId="6" xfId="3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5" fillId="0" borderId="5" xfId="3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166" fontId="16" fillId="0" borderId="5" xfId="3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Alignment="1">
      <alignment horizontal="center" vertical="center"/>
    </xf>
    <xf numFmtId="166" fontId="5" fillId="0" borderId="7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17" fillId="0" borderId="1" xfId="10" applyFont="1" applyFill="1" applyBorder="1" applyAlignment="1">
      <alignment horizontal="left" vertical="top" wrapText="1"/>
    </xf>
    <xf numFmtId="0" fontId="17" fillId="0" borderId="1" xfId="10" applyFont="1" applyFill="1" applyBorder="1" applyAlignment="1">
      <alignment vertical="center" wrapText="1"/>
    </xf>
    <xf numFmtId="166" fontId="16" fillId="0" borderId="1" xfId="2" applyNumberFormat="1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right"/>
    </xf>
    <xf numFmtId="0" fontId="17" fillId="0" borderId="0" xfId="0" applyFont="1" applyFill="1" applyAlignment="1"/>
    <xf numFmtId="0" fontId="34" fillId="0" borderId="0" xfId="0" applyFont="1" applyFill="1"/>
    <xf numFmtId="0" fontId="34" fillId="0" borderId="0" xfId="0" applyFont="1" applyFill="1" applyBorder="1"/>
    <xf numFmtId="0" fontId="33" fillId="0" borderId="0" xfId="0" applyFont="1" applyFill="1" applyBorder="1" applyAlignment="1"/>
    <xf numFmtId="0" fontId="44" fillId="0" borderId="0" xfId="0" applyFont="1" applyFill="1" applyAlignment="1"/>
    <xf numFmtId="0" fontId="44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3" fillId="0" borderId="0" xfId="10" applyFont="1" applyFill="1"/>
    <xf numFmtId="166" fontId="5" fillId="0" borderId="0" xfId="0" applyNumberFormat="1" applyFont="1" applyFill="1"/>
    <xf numFmtId="0" fontId="5" fillId="2" borderId="1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0" fontId="36" fillId="0" borderId="0" xfId="0" applyFont="1" applyFill="1" applyAlignment="1">
      <alignment horizontal="left" vertical="top" wrapText="1"/>
    </xf>
    <xf numFmtId="0" fontId="30" fillId="2" borderId="0" xfId="0" applyFont="1" applyFill="1" applyAlignment="1">
      <alignment horizont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0" fontId="17" fillId="0" borderId="4" xfId="10" applyFont="1" applyFill="1" applyBorder="1" applyAlignment="1">
      <alignment horizontal="left" vertical="top" wrapText="1"/>
    </xf>
    <xf numFmtId="0" fontId="17" fillId="0" borderId="5" xfId="10" applyFont="1" applyFill="1" applyBorder="1" applyAlignment="1">
      <alignment horizontal="left" vertical="top" wrapText="1"/>
    </xf>
    <xf numFmtId="0" fontId="17" fillId="0" borderId="6" xfId="1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49" fontId="15" fillId="0" borderId="6" xfId="0" applyNumberFormat="1" applyFont="1" applyFill="1" applyBorder="1" applyAlignment="1">
      <alignment horizontal="left" vertical="center" wrapText="1"/>
    </xf>
    <xf numFmtId="0" fontId="32" fillId="0" borderId="4" xfId="10" applyFont="1" applyFill="1" applyBorder="1" applyAlignment="1">
      <alignment horizontal="left" vertical="top" wrapText="1"/>
    </xf>
    <xf numFmtId="0" fontId="32" fillId="0" borderId="5" xfId="10" applyFont="1" applyFill="1" applyBorder="1" applyAlignment="1">
      <alignment horizontal="left" vertical="top" wrapText="1"/>
    </xf>
    <xf numFmtId="0" fontId="32" fillId="0" borderId="6" xfId="10" applyFont="1" applyFill="1" applyBorder="1" applyAlignment="1">
      <alignment horizontal="left" vertical="top" wrapText="1"/>
    </xf>
  </cellXfs>
  <cellStyles count="20">
    <cellStyle name="Comma [0]" xfId="4"/>
    <cellStyle name="Comma [0] 2" xfId="18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  <cellStyle name="Финансовый 2 2" xfId="19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W97"/>
  <sheetViews>
    <sheetView tabSelected="1" view="pageBreakPreview" zoomScale="80" zoomScaleNormal="70" zoomScaleSheetLayoutView="80" zoomScalePageLayoutView="70" workbookViewId="0">
      <pane xSplit="13" ySplit="10" topLeftCell="N51" activePane="bottomRight" state="frozen"/>
      <selection pane="topRight" activeCell="N1" sqref="N1"/>
      <selection pane="bottomLeft" activeCell="A11" sqref="A11"/>
      <selection pane="bottomRight" activeCell="C95" sqref="C95"/>
    </sheetView>
  </sheetViews>
  <sheetFormatPr defaultColWidth="9.140625" defaultRowHeight="23.25" x14ac:dyDescent="0.35"/>
  <cols>
    <col min="1" max="1" width="7.85546875" style="37" customWidth="1"/>
    <col min="2" max="2" width="24.28515625" style="37" customWidth="1"/>
    <col min="3" max="3" width="18.7109375" style="37" customWidth="1"/>
    <col min="4" max="4" width="11" style="37" customWidth="1"/>
    <col min="5" max="5" width="11.28515625" style="37" customWidth="1"/>
    <col min="6" max="7" width="4.28515625" style="37" customWidth="1"/>
    <col min="8" max="8" width="10.140625" style="37" customWidth="1"/>
    <col min="9" max="9" width="11.42578125" style="36" customWidth="1"/>
    <col min="10" max="10" width="6.7109375" style="36" customWidth="1"/>
    <col min="11" max="11" width="10.140625" style="36" customWidth="1"/>
    <col min="12" max="12" width="6" style="37" customWidth="1"/>
    <col min="13" max="13" width="14.42578125" style="37" customWidth="1"/>
    <col min="14" max="14" width="12.28515625" style="36" customWidth="1"/>
    <col min="15" max="15" width="4.28515625" style="36" customWidth="1"/>
    <col min="16" max="16" width="9.28515625" style="36" customWidth="1"/>
    <col min="17" max="17" width="4.28515625" style="37" customWidth="1"/>
    <col min="18" max="18" width="5.28515625" style="37" customWidth="1"/>
    <col min="19" max="19" width="10.140625" style="37" customWidth="1"/>
    <col min="20" max="20" width="13" style="36" customWidth="1"/>
    <col min="21" max="21" width="17" style="37" customWidth="1"/>
    <col min="22" max="22" width="15.5703125" style="37" customWidth="1"/>
    <col min="23" max="23" width="8.28515625" style="37" customWidth="1"/>
    <col min="24" max="24" width="11.7109375" style="37" customWidth="1"/>
    <col min="25" max="25" width="20.28515625" style="91" customWidth="1"/>
    <col min="26" max="26" width="12.28515625" style="37" customWidth="1"/>
    <col min="27" max="27" width="27.85546875" style="37" customWidth="1"/>
    <col min="28" max="28" width="14.140625" style="37" customWidth="1"/>
    <col min="29" max="29" width="9.28515625" style="37" bestFit="1" customWidth="1"/>
    <col min="30" max="30" width="20.5703125" style="121" customWidth="1"/>
    <col min="31" max="32" width="9.28515625" style="37" customWidth="1"/>
    <col min="33" max="33" width="9.7109375" style="37" customWidth="1"/>
    <col min="34" max="34" width="9.28515625" style="37" bestFit="1" customWidth="1"/>
    <col min="35" max="16384" width="9.140625" style="37"/>
  </cols>
  <sheetData>
    <row r="1" spans="1:34" x14ac:dyDescent="0.35">
      <c r="A1" s="231" t="s">
        <v>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</row>
    <row r="2" spans="1:34" ht="19.5" customHeight="1" x14ac:dyDescent="0.35">
      <c r="A2" s="231" t="s">
        <v>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</row>
    <row r="3" spans="1:34" ht="22.5" customHeight="1" x14ac:dyDescent="0.35">
      <c r="A3" s="231" t="s">
        <v>143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</row>
    <row r="4" spans="1:34" ht="25.5" customHeight="1" x14ac:dyDescent="0.35">
      <c r="A4" s="232" t="s">
        <v>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</row>
    <row r="5" spans="1:34" ht="22.5" customHeight="1" x14ac:dyDescent="0.35">
      <c r="A5" s="231" t="s">
        <v>438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</row>
    <row r="6" spans="1:34" ht="21.75" hidden="1" customHeight="1" x14ac:dyDescent="0.35">
      <c r="A6" s="233" t="s">
        <v>300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</row>
    <row r="7" spans="1:34" ht="0.75" hidden="1" customHeight="1" x14ac:dyDescent="0.35">
      <c r="B7" s="45"/>
      <c r="C7" s="27"/>
      <c r="D7" s="27"/>
      <c r="E7" s="27"/>
      <c r="F7" s="27"/>
      <c r="G7" s="27"/>
      <c r="H7" s="27"/>
      <c r="I7" s="85"/>
      <c r="J7" s="85"/>
      <c r="K7" s="85"/>
      <c r="L7" s="27"/>
      <c r="M7" s="27"/>
      <c r="N7" s="85"/>
      <c r="O7" s="85"/>
      <c r="P7" s="85"/>
      <c r="Q7" s="27"/>
      <c r="R7" s="76"/>
    </row>
    <row r="8" spans="1:34" ht="27.75" customHeight="1" x14ac:dyDescent="0.35">
      <c r="A8" s="237" t="s">
        <v>218</v>
      </c>
      <c r="B8" s="236" t="s">
        <v>25</v>
      </c>
      <c r="C8" s="236" t="s">
        <v>8</v>
      </c>
      <c r="D8" s="235" t="s">
        <v>20</v>
      </c>
      <c r="E8" s="235"/>
      <c r="F8" s="235"/>
      <c r="G8" s="235"/>
      <c r="H8" s="235"/>
      <c r="I8" s="235" t="s">
        <v>26</v>
      </c>
      <c r="J8" s="235"/>
      <c r="K8" s="235"/>
      <c r="L8" s="235"/>
      <c r="M8" s="235"/>
      <c r="N8" s="235" t="s">
        <v>19</v>
      </c>
      <c r="O8" s="235"/>
      <c r="P8" s="235"/>
      <c r="Q8" s="235"/>
      <c r="R8" s="235"/>
      <c r="S8" s="235"/>
      <c r="T8" s="238" t="s">
        <v>221</v>
      </c>
      <c r="U8" s="234" t="s">
        <v>287</v>
      </c>
      <c r="V8" s="235" t="s">
        <v>12</v>
      </c>
      <c r="W8" s="235"/>
      <c r="X8" s="235"/>
      <c r="Y8" s="235"/>
      <c r="Z8" s="234" t="s">
        <v>222</v>
      </c>
      <c r="AA8" s="234" t="s">
        <v>223</v>
      </c>
    </row>
    <row r="9" spans="1:34" ht="42" customHeight="1" x14ac:dyDescent="0.35">
      <c r="A9" s="237"/>
      <c r="B9" s="236"/>
      <c r="C9" s="236"/>
      <c r="D9" s="235"/>
      <c r="E9" s="235"/>
      <c r="F9" s="235"/>
      <c r="G9" s="235"/>
      <c r="H9" s="235"/>
      <c r="I9" s="235" t="s">
        <v>29</v>
      </c>
      <c r="J9" s="235"/>
      <c r="K9" s="235"/>
      <c r="L9" s="235"/>
      <c r="M9" s="182" t="s">
        <v>21</v>
      </c>
      <c r="N9" s="235"/>
      <c r="O9" s="235"/>
      <c r="P9" s="235"/>
      <c r="Q9" s="235"/>
      <c r="R9" s="235"/>
      <c r="S9" s="235"/>
      <c r="T9" s="238"/>
      <c r="U9" s="234"/>
      <c r="V9" s="235"/>
      <c r="W9" s="235"/>
      <c r="X9" s="235"/>
      <c r="Y9" s="235"/>
      <c r="Z9" s="234"/>
      <c r="AA9" s="234"/>
    </row>
    <row r="10" spans="1:34" ht="99.75" customHeight="1" x14ac:dyDescent="0.35">
      <c r="A10" s="237"/>
      <c r="B10" s="236"/>
      <c r="C10" s="236"/>
      <c r="D10" s="47" t="s">
        <v>22</v>
      </c>
      <c r="E10" s="47" t="s">
        <v>0</v>
      </c>
      <c r="F10" s="46" t="s">
        <v>219</v>
      </c>
      <c r="G10" s="47" t="s">
        <v>1</v>
      </c>
      <c r="H10" s="47" t="s">
        <v>23</v>
      </c>
      <c r="I10" s="146" t="s">
        <v>22</v>
      </c>
      <c r="J10" s="147" t="s">
        <v>220</v>
      </c>
      <c r="K10" s="146" t="s">
        <v>0</v>
      </c>
      <c r="L10" s="46" t="s">
        <v>219</v>
      </c>
      <c r="M10" s="47" t="s">
        <v>1</v>
      </c>
      <c r="N10" s="146" t="s">
        <v>22</v>
      </c>
      <c r="O10" s="147" t="s">
        <v>220</v>
      </c>
      <c r="P10" s="146" t="s">
        <v>0</v>
      </c>
      <c r="Q10" s="46" t="s">
        <v>219</v>
      </c>
      <c r="R10" s="47" t="s">
        <v>1</v>
      </c>
      <c r="S10" s="47" t="s">
        <v>23</v>
      </c>
      <c r="T10" s="238"/>
      <c r="U10" s="234"/>
      <c r="V10" s="47" t="s">
        <v>15</v>
      </c>
      <c r="W10" s="47" t="s">
        <v>16</v>
      </c>
      <c r="X10" s="47" t="s">
        <v>17</v>
      </c>
      <c r="Y10" s="146" t="s">
        <v>18</v>
      </c>
      <c r="Z10" s="234"/>
      <c r="AA10" s="234"/>
      <c r="AB10" s="48"/>
    </row>
    <row r="11" spans="1:34" x14ac:dyDescent="0.35">
      <c r="A11" s="39">
        <v>1</v>
      </c>
      <c r="B11" s="39">
        <v>2</v>
      </c>
      <c r="C11" s="39">
        <v>3</v>
      </c>
      <c r="D11" s="39">
        <v>4</v>
      </c>
      <c r="E11" s="39">
        <v>5</v>
      </c>
      <c r="F11" s="39">
        <v>6</v>
      </c>
      <c r="G11" s="39">
        <v>7</v>
      </c>
      <c r="H11" s="39">
        <v>8</v>
      </c>
      <c r="I11" s="95">
        <v>9</v>
      </c>
      <c r="J11" s="95">
        <v>10</v>
      </c>
      <c r="K11" s="95">
        <v>11</v>
      </c>
      <c r="L11" s="39">
        <v>12</v>
      </c>
      <c r="M11" s="39">
        <v>13</v>
      </c>
      <c r="N11" s="95">
        <v>14</v>
      </c>
      <c r="O11" s="95">
        <v>15</v>
      </c>
      <c r="P11" s="95">
        <v>16</v>
      </c>
      <c r="Q11" s="39">
        <v>17</v>
      </c>
      <c r="R11" s="39">
        <v>18</v>
      </c>
      <c r="S11" s="39">
        <v>19</v>
      </c>
      <c r="T11" s="95">
        <v>20</v>
      </c>
      <c r="U11" s="39">
        <v>21</v>
      </c>
      <c r="V11" s="39">
        <v>22</v>
      </c>
      <c r="W11" s="39">
        <v>23</v>
      </c>
      <c r="X11" s="39">
        <v>24</v>
      </c>
      <c r="Y11" s="95">
        <v>25</v>
      </c>
      <c r="Z11" s="39">
        <v>31</v>
      </c>
      <c r="AA11" s="39">
        <v>32</v>
      </c>
    </row>
    <row r="12" spans="1:34" s="51" customFormat="1" ht="49.5" customHeight="1" x14ac:dyDescent="0.35">
      <c r="A12" s="49"/>
      <c r="B12" s="50" t="s">
        <v>30</v>
      </c>
      <c r="C12" s="49"/>
      <c r="D12" s="40">
        <f t="shared" ref="D12:T12" si="0">D75+D13+D47</f>
        <v>1509683.3</v>
      </c>
      <c r="E12" s="40">
        <f t="shared" si="0"/>
        <v>861930.7</v>
      </c>
      <c r="F12" s="40">
        <f t="shared" si="0"/>
        <v>0</v>
      </c>
      <c r="G12" s="40">
        <f t="shared" si="0"/>
        <v>0</v>
      </c>
      <c r="H12" s="40">
        <f t="shared" si="0"/>
        <v>301541.90000000002</v>
      </c>
      <c r="I12" s="148">
        <f t="shared" si="0"/>
        <v>1509683.3</v>
      </c>
      <c r="J12" s="148">
        <f t="shared" si="0"/>
        <v>0</v>
      </c>
      <c r="K12" s="148">
        <f t="shared" si="0"/>
        <v>861930.7</v>
      </c>
      <c r="L12" s="40">
        <f t="shared" si="0"/>
        <v>0</v>
      </c>
      <c r="M12" s="40">
        <f t="shared" si="0"/>
        <v>0</v>
      </c>
      <c r="N12" s="148">
        <f t="shared" si="0"/>
        <v>301556.40000000008</v>
      </c>
      <c r="O12" s="148">
        <f t="shared" si="0"/>
        <v>0</v>
      </c>
      <c r="P12" s="148">
        <f t="shared" si="0"/>
        <v>125152.4</v>
      </c>
      <c r="Q12" s="40">
        <f t="shared" si="0"/>
        <v>0</v>
      </c>
      <c r="R12" s="40">
        <f t="shared" si="0"/>
        <v>0</v>
      </c>
      <c r="S12" s="40">
        <f t="shared" si="0"/>
        <v>0</v>
      </c>
      <c r="T12" s="40">
        <f t="shared" si="0"/>
        <v>186787.8</v>
      </c>
      <c r="U12" s="42"/>
      <c r="V12" s="38" t="s">
        <v>11</v>
      </c>
      <c r="W12" s="38" t="s">
        <v>11</v>
      </c>
      <c r="X12" s="38" t="s">
        <v>11</v>
      </c>
      <c r="Y12" s="103" t="s">
        <v>11</v>
      </c>
      <c r="Z12" s="38" t="s">
        <v>11</v>
      </c>
      <c r="AA12" s="38" t="s">
        <v>11</v>
      </c>
      <c r="AD12" s="122"/>
    </row>
    <row r="13" spans="1:34" s="51" customFormat="1" ht="61.5" customHeight="1" x14ac:dyDescent="0.35">
      <c r="A13" s="52"/>
      <c r="B13" s="53" t="s">
        <v>36</v>
      </c>
      <c r="C13" s="54"/>
      <c r="D13" s="41">
        <f t="shared" ref="D13:T13" si="1">SUM(D14:D46)</f>
        <v>1509265.3</v>
      </c>
      <c r="E13" s="41">
        <f t="shared" si="1"/>
        <v>859208.7</v>
      </c>
      <c r="F13" s="41">
        <f t="shared" si="1"/>
        <v>0</v>
      </c>
      <c r="G13" s="41">
        <f t="shared" si="1"/>
        <v>0</v>
      </c>
      <c r="H13" s="41">
        <f t="shared" si="1"/>
        <v>0</v>
      </c>
      <c r="I13" s="149">
        <f t="shared" si="1"/>
        <v>1509265.3</v>
      </c>
      <c r="J13" s="149">
        <f t="shared" si="1"/>
        <v>0</v>
      </c>
      <c r="K13" s="149">
        <f t="shared" si="1"/>
        <v>859208.7</v>
      </c>
      <c r="L13" s="41">
        <f t="shared" si="1"/>
        <v>0</v>
      </c>
      <c r="M13" s="41">
        <f t="shared" si="1"/>
        <v>0</v>
      </c>
      <c r="N13" s="149">
        <f t="shared" si="1"/>
        <v>301556.40000000008</v>
      </c>
      <c r="O13" s="149">
        <f t="shared" si="1"/>
        <v>0</v>
      </c>
      <c r="P13" s="149">
        <f t="shared" si="1"/>
        <v>124534.39999999999</v>
      </c>
      <c r="Q13" s="41">
        <f t="shared" si="1"/>
        <v>0</v>
      </c>
      <c r="R13" s="41">
        <f t="shared" si="1"/>
        <v>0</v>
      </c>
      <c r="S13" s="41">
        <f t="shared" si="1"/>
        <v>0</v>
      </c>
      <c r="T13" s="41">
        <f t="shared" si="1"/>
        <v>186179.8</v>
      </c>
      <c r="U13" s="42"/>
      <c r="V13" s="38" t="s">
        <v>11</v>
      </c>
      <c r="W13" s="38" t="s">
        <v>11</v>
      </c>
      <c r="X13" s="38" t="s">
        <v>11</v>
      </c>
      <c r="Y13" s="103" t="s">
        <v>11</v>
      </c>
      <c r="Z13" s="38" t="s">
        <v>11</v>
      </c>
      <c r="AA13" s="38" t="s">
        <v>11</v>
      </c>
      <c r="AB13" s="51">
        <v>2063687.4</v>
      </c>
      <c r="AC13" s="56">
        <f>AB13-N13-P13</f>
        <v>1637596.5999999999</v>
      </c>
      <c r="AD13" s="122"/>
    </row>
    <row r="14" spans="1:34" s="51" customFormat="1" ht="79.5" customHeight="1" x14ac:dyDescent="0.35">
      <c r="A14" s="52" t="s">
        <v>32</v>
      </c>
      <c r="B14" s="55" t="s">
        <v>37</v>
      </c>
      <c r="C14" s="117" t="s">
        <v>146</v>
      </c>
      <c r="D14" s="42">
        <v>0</v>
      </c>
      <c r="E14" s="42">
        <v>2892</v>
      </c>
      <c r="F14" s="42">
        <v>0</v>
      </c>
      <c r="G14" s="42">
        <v>0</v>
      </c>
      <c r="H14" s="42">
        <v>0</v>
      </c>
      <c r="I14" s="93">
        <v>0</v>
      </c>
      <c r="J14" s="93">
        <v>0</v>
      </c>
      <c r="K14" s="93">
        <v>2892</v>
      </c>
      <c r="L14" s="42">
        <v>0</v>
      </c>
      <c r="M14" s="42">
        <v>0</v>
      </c>
      <c r="N14" s="93">
        <v>0</v>
      </c>
      <c r="O14" s="93">
        <v>0</v>
      </c>
      <c r="P14" s="93">
        <v>608.70000000000005</v>
      </c>
      <c r="Q14" s="42">
        <v>0</v>
      </c>
      <c r="R14" s="42">
        <v>0</v>
      </c>
      <c r="S14" s="42">
        <v>0</v>
      </c>
      <c r="T14" s="93">
        <v>719.6</v>
      </c>
      <c r="U14" s="101"/>
      <c r="V14" s="115" t="s">
        <v>148</v>
      </c>
      <c r="W14" s="115" t="s">
        <v>149</v>
      </c>
      <c r="X14" s="115">
        <v>178</v>
      </c>
      <c r="Y14" s="103">
        <v>53.9</v>
      </c>
      <c r="Z14" s="116" t="s">
        <v>211</v>
      </c>
      <c r="AA14" s="116" t="s">
        <v>456</v>
      </c>
      <c r="AC14" s="56"/>
      <c r="AD14" s="123">
        <f>I14+K14-N14-P14</f>
        <v>2283.3000000000002</v>
      </c>
      <c r="AF14" s="56"/>
      <c r="AH14" s="56"/>
    </row>
    <row r="15" spans="1:34" s="51" customFormat="1" ht="81" customHeight="1" x14ac:dyDescent="0.35">
      <c r="A15" s="57" t="s">
        <v>33</v>
      </c>
      <c r="B15" s="55" t="s">
        <v>87</v>
      </c>
      <c r="C15" s="117" t="s">
        <v>146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93">
        <v>0</v>
      </c>
      <c r="J15" s="93">
        <v>0</v>
      </c>
      <c r="K15" s="93">
        <v>0</v>
      </c>
      <c r="L15" s="42">
        <v>0</v>
      </c>
      <c r="M15" s="42">
        <v>0</v>
      </c>
      <c r="N15" s="93">
        <v>0</v>
      </c>
      <c r="O15" s="93">
        <v>0</v>
      </c>
      <c r="P15" s="93">
        <v>0</v>
      </c>
      <c r="Q15" s="42">
        <v>0</v>
      </c>
      <c r="R15" s="42">
        <v>0</v>
      </c>
      <c r="S15" s="42">
        <v>0</v>
      </c>
      <c r="T15" s="93">
        <v>0</v>
      </c>
      <c r="U15" s="43"/>
      <c r="V15" s="115" t="s">
        <v>151</v>
      </c>
      <c r="W15" s="115" t="s">
        <v>150</v>
      </c>
      <c r="X15" s="115">
        <v>250</v>
      </c>
      <c r="Y15" s="103">
        <v>69.8</v>
      </c>
      <c r="Z15" s="116" t="s">
        <v>211</v>
      </c>
      <c r="AA15" s="116" t="s">
        <v>456</v>
      </c>
      <c r="AC15" s="56"/>
      <c r="AD15" s="123">
        <f t="shared" ref="AD15:AD80" si="2">I15+K15-N15-P15</f>
        <v>0</v>
      </c>
      <c r="AF15" s="56"/>
      <c r="AH15" s="56"/>
    </row>
    <row r="16" spans="1:34" s="51" customFormat="1" ht="51" x14ac:dyDescent="0.35">
      <c r="A16" s="57" t="s">
        <v>34</v>
      </c>
      <c r="B16" s="55" t="s">
        <v>88</v>
      </c>
      <c r="C16" s="117" t="s">
        <v>146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93">
        <v>0</v>
      </c>
      <c r="J16" s="93">
        <v>0</v>
      </c>
      <c r="K16" s="93">
        <v>0</v>
      </c>
      <c r="L16" s="42">
        <v>0</v>
      </c>
      <c r="M16" s="42">
        <v>0</v>
      </c>
      <c r="N16" s="93">
        <v>0</v>
      </c>
      <c r="O16" s="93">
        <v>0</v>
      </c>
      <c r="P16" s="93">
        <v>0</v>
      </c>
      <c r="Q16" s="42">
        <v>0</v>
      </c>
      <c r="R16" s="42">
        <v>0</v>
      </c>
      <c r="S16" s="42">
        <v>0</v>
      </c>
      <c r="T16" s="93">
        <v>0</v>
      </c>
      <c r="U16" s="43"/>
      <c r="V16" s="115" t="s">
        <v>152</v>
      </c>
      <c r="W16" s="115" t="s">
        <v>149</v>
      </c>
      <c r="X16" s="115">
        <v>110</v>
      </c>
      <c r="Y16" s="103">
        <v>22.4</v>
      </c>
      <c r="Z16" s="116" t="s">
        <v>211</v>
      </c>
      <c r="AA16" s="116" t="s">
        <v>456</v>
      </c>
      <c r="AC16" s="56"/>
      <c r="AD16" s="123">
        <f t="shared" si="2"/>
        <v>0</v>
      </c>
      <c r="AF16" s="56"/>
      <c r="AH16" s="56"/>
    </row>
    <row r="17" spans="1:34" s="51" customFormat="1" ht="76.5" x14ac:dyDescent="0.35">
      <c r="A17" s="57" t="s">
        <v>35</v>
      </c>
      <c r="B17" s="55" t="s">
        <v>89</v>
      </c>
      <c r="C17" s="117" t="s">
        <v>146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93">
        <v>0</v>
      </c>
      <c r="J17" s="93">
        <v>0</v>
      </c>
      <c r="K17" s="93">
        <v>0</v>
      </c>
      <c r="L17" s="42">
        <v>0</v>
      </c>
      <c r="M17" s="42">
        <v>0</v>
      </c>
      <c r="N17" s="93">
        <v>0</v>
      </c>
      <c r="O17" s="93">
        <v>0</v>
      </c>
      <c r="P17" s="93">
        <v>0</v>
      </c>
      <c r="Q17" s="42">
        <v>0</v>
      </c>
      <c r="R17" s="42">
        <v>0</v>
      </c>
      <c r="S17" s="42">
        <v>0</v>
      </c>
      <c r="T17" s="93">
        <v>0</v>
      </c>
      <c r="U17" s="43"/>
      <c r="V17" s="115" t="s">
        <v>153</v>
      </c>
      <c r="W17" s="115" t="s">
        <v>154</v>
      </c>
      <c r="X17" s="115" t="s">
        <v>155</v>
      </c>
      <c r="Y17" s="103" t="s">
        <v>457</v>
      </c>
      <c r="Z17" s="116" t="s">
        <v>211</v>
      </c>
      <c r="AA17" s="116" t="s">
        <v>456</v>
      </c>
      <c r="AC17" s="56"/>
      <c r="AD17" s="123">
        <f t="shared" si="2"/>
        <v>0</v>
      </c>
      <c r="AF17" s="56"/>
      <c r="AH17" s="56"/>
    </row>
    <row r="18" spans="1:34" s="51" customFormat="1" ht="207" customHeight="1" x14ac:dyDescent="0.35">
      <c r="A18" s="52" t="s">
        <v>38</v>
      </c>
      <c r="B18" s="55" t="s">
        <v>39</v>
      </c>
      <c r="C18" s="117" t="s">
        <v>146</v>
      </c>
      <c r="D18" s="42">
        <v>0</v>
      </c>
      <c r="E18" s="42">
        <v>1635</v>
      </c>
      <c r="F18" s="42">
        <v>0</v>
      </c>
      <c r="G18" s="42">
        <v>0</v>
      </c>
      <c r="H18" s="42">
        <v>0</v>
      </c>
      <c r="I18" s="93">
        <v>0</v>
      </c>
      <c r="J18" s="93">
        <v>0</v>
      </c>
      <c r="K18" s="93">
        <v>1635</v>
      </c>
      <c r="L18" s="42">
        <v>0</v>
      </c>
      <c r="M18" s="42">
        <v>0</v>
      </c>
      <c r="N18" s="93">
        <v>0</v>
      </c>
      <c r="O18" s="93">
        <v>0</v>
      </c>
      <c r="P18" s="93">
        <v>79.900000000000006</v>
      </c>
      <c r="Q18" s="42">
        <v>0</v>
      </c>
      <c r="R18" s="42">
        <v>0</v>
      </c>
      <c r="S18" s="42">
        <v>0</v>
      </c>
      <c r="T18" s="93">
        <v>79.900000000000006</v>
      </c>
      <c r="U18" s="101"/>
      <c r="V18" s="115" t="s">
        <v>148</v>
      </c>
      <c r="W18" s="115" t="s">
        <v>111</v>
      </c>
      <c r="X18" s="58">
        <v>118</v>
      </c>
      <c r="Y18" s="153">
        <v>56</v>
      </c>
      <c r="Z18" s="116" t="s">
        <v>211</v>
      </c>
      <c r="AA18" s="102" t="s">
        <v>456</v>
      </c>
      <c r="AC18" s="56"/>
      <c r="AD18" s="123">
        <f t="shared" si="2"/>
        <v>1555.1</v>
      </c>
      <c r="AF18" s="56"/>
      <c r="AH18" s="56"/>
    </row>
    <row r="19" spans="1:34" s="51" customFormat="1" ht="51" x14ac:dyDescent="0.35">
      <c r="A19" s="52" t="s">
        <v>40</v>
      </c>
      <c r="B19" s="55" t="s">
        <v>41</v>
      </c>
      <c r="C19" s="117" t="s">
        <v>146</v>
      </c>
      <c r="D19" s="42">
        <v>0</v>
      </c>
      <c r="E19" s="42">
        <v>2896.4</v>
      </c>
      <c r="F19" s="42">
        <v>0</v>
      </c>
      <c r="G19" s="42">
        <v>0</v>
      </c>
      <c r="H19" s="42">
        <v>0</v>
      </c>
      <c r="I19" s="93">
        <v>0</v>
      </c>
      <c r="J19" s="93">
        <v>0</v>
      </c>
      <c r="K19" s="93">
        <v>2896.4</v>
      </c>
      <c r="L19" s="42">
        <v>0</v>
      </c>
      <c r="M19" s="42">
        <v>0</v>
      </c>
      <c r="N19" s="93">
        <v>0</v>
      </c>
      <c r="O19" s="93">
        <v>0</v>
      </c>
      <c r="P19" s="93">
        <v>527.4</v>
      </c>
      <c r="Q19" s="42">
        <v>0</v>
      </c>
      <c r="R19" s="42">
        <v>0</v>
      </c>
      <c r="S19" s="42">
        <v>0</v>
      </c>
      <c r="T19" s="93">
        <v>643</v>
      </c>
      <c r="U19" s="43"/>
      <c r="V19" s="115" t="s">
        <v>156</v>
      </c>
      <c r="W19" s="115" t="s">
        <v>149</v>
      </c>
      <c r="X19" s="115">
        <v>115</v>
      </c>
      <c r="Y19" s="103">
        <v>18.3</v>
      </c>
      <c r="Z19" s="116" t="s">
        <v>211</v>
      </c>
      <c r="AA19" s="116" t="s">
        <v>456</v>
      </c>
      <c r="AC19" s="56"/>
      <c r="AD19" s="123">
        <f t="shared" si="2"/>
        <v>2369</v>
      </c>
      <c r="AF19" s="56"/>
      <c r="AH19" s="56"/>
    </row>
    <row r="20" spans="1:34" s="51" customFormat="1" ht="185.25" customHeight="1" x14ac:dyDescent="0.35">
      <c r="A20" s="52" t="s">
        <v>42</v>
      </c>
      <c r="B20" s="55" t="s">
        <v>43</v>
      </c>
      <c r="C20" s="117" t="s">
        <v>146</v>
      </c>
      <c r="D20" s="42">
        <v>0</v>
      </c>
      <c r="E20" s="42">
        <v>9494.7000000000007</v>
      </c>
      <c r="F20" s="42">
        <v>0</v>
      </c>
      <c r="G20" s="42">
        <v>0</v>
      </c>
      <c r="H20" s="42">
        <v>0</v>
      </c>
      <c r="I20" s="93">
        <v>0</v>
      </c>
      <c r="J20" s="93">
        <v>0</v>
      </c>
      <c r="K20" s="93">
        <v>9494.7000000000007</v>
      </c>
      <c r="L20" s="42">
        <v>0</v>
      </c>
      <c r="M20" s="42">
        <v>0</v>
      </c>
      <c r="N20" s="93">
        <v>0</v>
      </c>
      <c r="O20" s="93">
        <v>0</v>
      </c>
      <c r="P20" s="93">
        <v>717.3</v>
      </c>
      <c r="Q20" s="42">
        <v>0</v>
      </c>
      <c r="R20" s="42">
        <v>0</v>
      </c>
      <c r="S20" s="42">
        <v>0</v>
      </c>
      <c r="T20" s="93">
        <v>717.9</v>
      </c>
      <c r="U20" s="115"/>
      <c r="V20" s="115" t="s">
        <v>148</v>
      </c>
      <c r="W20" s="115" t="s">
        <v>111</v>
      </c>
      <c r="X20" s="58">
        <v>5300</v>
      </c>
      <c r="Y20" s="153">
        <v>1451</v>
      </c>
      <c r="Z20" s="116" t="s">
        <v>211</v>
      </c>
      <c r="AA20" s="116" t="s">
        <v>458</v>
      </c>
      <c r="AC20" s="56"/>
      <c r="AD20" s="123">
        <f t="shared" si="2"/>
        <v>8777.4000000000015</v>
      </c>
      <c r="AF20" s="56"/>
      <c r="AH20" s="56"/>
    </row>
    <row r="21" spans="1:34" s="51" customFormat="1" ht="213.75" customHeight="1" x14ac:dyDescent="0.35">
      <c r="A21" s="52" t="s">
        <v>44</v>
      </c>
      <c r="B21" s="55" t="s">
        <v>45</v>
      </c>
      <c r="C21" s="117" t="s">
        <v>146</v>
      </c>
      <c r="D21" s="42">
        <v>0</v>
      </c>
      <c r="E21" s="42">
        <v>29009</v>
      </c>
      <c r="F21" s="42"/>
      <c r="G21" s="42"/>
      <c r="H21" s="42"/>
      <c r="I21" s="93">
        <v>0</v>
      </c>
      <c r="J21" s="93"/>
      <c r="K21" s="93">
        <v>29009</v>
      </c>
      <c r="L21" s="42"/>
      <c r="M21" s="42">
        <v>0</v>
      </c>
      <c r="N21" s="93"/>
      <c r="O21" s="93"/>
      <c r="P21" s="93">
        <v>724.2</v>
      </c>
      <c r="Q21" s="42"/>
      <c r="R21" s="42"/>
      <c r="S21" s="42"/>
      <c r="T21" s="93">
        <v>727.3</v>
      </c>
      <c r="U21" s="115"/>
      <c r="V21" s="115" t="s">
        <v>148</v>
      </c>
      <c r="W21" s="115" t="s">
        <v>111</v>
      </c>
      <c r="X21" s="58" t="s">
        <v>441</v>
      </c>
      <c r="Y21" s="103">
        <v>1.1000000000000001</v>
      </c>
      <c r="Z21" s="116" t="s">
        <v>211</v>
      </c>
      <c r="AA21" s="116" t="s">
        <v>456</v>
      </c>
      <c r="AC21" s="56"/>
      <c r="AD21" s="123"/>
      <c r="AF21" s="56"/>
      <c r="AH21" s="56"/>
    </row>
    <row r="22" spans="1:34" s="51" customFormat="1" ht="334.15" customHeight="1" x14ac:dyDescent="0.35">
      <c r="A22" s="52" t="s">
        <v>46</v>
      </c>
      <c r="B22" s="55" t="s">
        <v>47</v>
      </c>
      <c r="C22" s="117" t="s">
        <v>146</v>
      </c>
      <c r="D22" s="42">
        <v>0</v>
      </c>
      <c r="E22" s="42">
        <v>581</v>
      </c>
      <c r="F22" s="42"/>
      <c r="G22" s="42">
        <v>0</v>
      </c>
      <c r="H22" s="42">
        <v>0</v>
      </c>
      <c r="I22" s="93">
        <v>0</v>
      </c>
      <c r="J22" s="93">
        <v>0</v>
      </c>
      <c r="K22" s="93">
        <v>581</v>
      </c>
      <c r="L22" s="42">
        <v>0</v>
      </c>
      <c r="M22" s="42">
        <v>0</v>
      </c>
      <c r="N22" s="93">
        <v>0</v>
      </c>
      <c r="O22" s="93">
        <v>0</v>
      </c>
      <c r="P22" s="93">
        <v>4</v>
      </c>
      <c r="Q22" s="42">
        <v>0</v>
      </c>
      <c r="R22" s="42">
        <v>0</v>
      </c>
      <c r="S22" s="42">
        <v>0</v>
      </c>
      <c r="T22" s="93">
        <v>0</v>
      </c>
      <c r="U22" s="101"/>
      <c r="V22" s="115" t="s">
        <v>148</v>
      </c>
      <c r="W22" s="115" t="s">
        <v>111</v>
      </c>
      <c r="X22" s="58">
        <v>168</v>
      </c>
      <c r="Y22" s="153">
        <v>5</v>
      </c>
      <c r="Z22" s="116" t="s">
        <v>211</v>
      </c>
      <c r="AA22" s="116" t="s">
        <v>456</v>
      </c>
      <c r="AC22" s="56"/>
      <c r="AD22" s="123">
        <f t="shared" si="2"/>
        <v>577</v>
      </c>
      <c r="AF22" s="56"/>
      <c r="AH22" s="56"/>
    </row>
    <row r="23" spans="1:34" s="51" customFormat="1" ht="322.89999999999998" customHeight="1" x14ac:dyDescent="0.35">
      <c r="A23" s="52" t="s">
        <v>48</v>
      </c>
      <c r="B23" s="55" t="s">
        <v>49</v>
      </c>
      <c r="C23" s="117" t="s">
        <v>146</v>
      </c>
      <c r="D23" s="42">
        <v>0</v>
      </c>
      <c r="E23" s="42">
        <v>43468.5</v>
      </c>
      <c r="F23" s="42">
        <v>0</v>
      </c>
      <c r="G23" s="42">
        <v>0</v>
      </c>
      <c r="H23" s="42">
        <v>0</v>
      </c>
      <c r="I23" s="93">
        <v>0</v>
      </c>
      <c r="J23" s="93">
        <v>0</v>
      </c>
      <c r="K23" s="93">
        <v>43468.5</v>
      </c>
      <c r="L23" s="42">
        <v>0</v>
      </c>
      <c r="M23" s="42">
        <v>0</v>
      </c>
      <c r="N23" s="93">
        <v>0</v>
      </c>
      <c r="O23" s="93">
        <v>0</v>
      </c>
      <c r="P23" s="93">
        <v>3264</v>
      </c>
      <c r="Q23" s="42">
        <v>0</v>
      </c>
      <c r="R23" s="42">
        <v>0</v>
      </c>
      <c r="S23" s="42">
        <v>0</v>
      </c>
      <c r="T23" s="93">
        <v>0</v>
      </c>
      <c r="U23" s="38"/>
      <c r="V23" s="115" t="s">
        <v>148</v>
      </c>
      <c r="W23" s="115" t="s">
        <v>111</v>
      </c>
      <c r="X23" s="58">
        <v>226</v>
      </c>
      <c r="Y23" s="153">
        <v>17</v>
      </c>
      <c r="Z23" s="116" t="s">
        <v>211</v>
      </c>
      <c r="AA23" s="116" t="s">
        <v>456</v>
      </c>
      <c r="AC23" s="56"/>
      <c r="AD23" s="123">
        <f t="shared" si="2"/>
        <v>40204.5</v>
      </c>
      <c r="AF23" s="56"/>
      <c r="AH23" s="56"/>
    </row>
    <row r="24" spans="1:34" s="135" customFormat="1" ht="280.5" x14ac:dyDescent="0.35">
      <c r="A24" s="167" t="s">
        <v>90</v>
      </c>
      <c r="B24" s="168" t="s">
        <v>401</v>
      </c>
      <c r="C24" s="100" t="s">
        <v>146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03"/>
      <c r="V24" s="170" t="s">
        <v>157</v>
      </c>
      <c r="W24" s="170" t="s">
        <v>106</v>
      </c>
      <c r="X24" s="171">
        <v>5350</v>
      </c>
      <c r="Y24" s="172" t="s">
        <v>144</v>
      </c>
      <c r="Z24" s="173" t="s">
        <v>211</v>
      </c>
      <c r="AA24" s="102" t="s">
        <v>466</v>
      </c>
      <c r="AC24" s="163"/>
      <c r="AD24" s="164">
        <f t="shared" si="2"/>
        <v>0</v>
      </c>
      <c r="AF24" s="163"/>
      <c r="AH24" s="163"/>
    </row>
    <row r="25" spans="1:34" s="51" customFormat="1" ht="288" customHeight="1" x14ac:dyDescent="0.35">
      <c r="A25" s="57" t="s">
        <v>279</v>
      </c>
      <c r="B25" s="55" t="s">
        <v>286</v>
      </c>
      <c r="C25" s="117" t="s">
        <v>146</v>
      </c>
      <c r="D25" s="42">
        <v>9024</v>
      </c>
      <c r="E25" s="42">
        <v>376</v>
      </c>
      <c r="F25" s="42">
        <v>0</v>
      </c>
      <c r="G25" s="42">
        <v>0</v>
      </c>
      <c r="H25" s="42">
        <v>0</v>
      </c>
      <c r="I25" s="93">
        <v>9024</v>
      </c>
      <c r="J25" s="93"/>
      <c r="K25" s="93">
        <v>376</v>
      </c>
      <c r="L25" s="42">
        <v>0</v>
      </c>
      <c r="M25" s="42">
        <v>0</v>
      </c>
      <c r="N25" s="93">
        <v>0</v>
      </c>
      <c r="O25" s="93"/>
      <c r="P25" s="93">
        <v>0</v>
      </c>
      <c r="Q25" s="42">
        <v>0</v>
      </c>
      <c r="R25" s="42">
        <v>0</v>
      </c>
      <c r="S25" s="42">
        <v>0</v>
      </c>
      <c r="T25" s="93">
        <v>0</v>
      </c>
      <c r="U25" s="101"/>
      <c r="V25" s="115" t="s">
        <v>454</v>
      </c>
      <c r="W25" s="115" t="s">
        <v>106</v>
      </c>
      <c r="X25" s="58">
        <v>1</v>
      </c>
      <c r="Y25" s="153">
        <v>0</v>
      </c>
      <c r="Z25" s="116" t="s">
        <v>211</v>
      </c>
      <c r="AA25" s="116" t="s">
        <v>456</v>
      </c>
      <c r="AC25" s="56"/>
      <c r="AD25" s="123">
        <f t="shared" si="2"/>
        <v>9400</v>
      </c>
      <c r="AF25" s="56"/>
      <c r="AH25" s="56"/>
    </row>
    <row r="26" spans="1:34" s="51" customFormat="1" ht="160.5" customHeight="1" x14ac:dyDescent="0.35">
      <c r="A26" s="52" t="s">
        <v>50</v>
      </c>
      <c r="B26" s="55" t="s">
        <v>51</v>
      </c>
      <c r="C26" s="117" t="s">
        <v>146</v>
      </c>
      <c r="D26" s="42">
        <v>0</v>
      </c>
      <c r="E26" s="42">
        <v>1665</v>
      </c>
      <c r="F26" s="42">
        <v>0</v>
      </c>
      <c r="G26" s="42">
        <v>0</v>
      </c>
      <c r="H26" s="42">
        <v>0</v>
      </c>
      <c r="I26" s="93">
        <v>0</v>
      </c>
      <c r="J26" s="93">
        <v>0</v>
      </c>
      <c r="K26" s="93">
        <v>1665</v>
      </c>
      <c r="L26" s="42">
        <v>0</v>
      </c>
      <c r="M26" s="42">
        <v>0</v>
      </c>
      <c r="N26" s="93">
        <v>0</v>
      </c>
      <c r="O26" s="93">
        <v>0</v>
      </c>
      <c r="P26" s="93">
        <v>283.60000000000002</v>
      </c>
      <c r="Q26" s="42">
        <v>0</v>
      </c>
      <c r="R26" s="42">
        <v>0</v>
      </c>
      <c r="S26" s="42">
        <v>0</v>
      </c>
      <c r="T26" s="93">
        <v>302.60000000000002</v>
      </c>
      <c r="U26" s="101"/>
      <c r="V26" s="115" t="s">
        <v>158</v>
      </c>
      <c r="W26" s="115" t="s">
        <v>149</v>
      </c>
      <c r="X26" s="115">
        <v>225.5</v>
      </c>
      <c r="Y26" s="103">
        <v>55.7</v>
      </c>
      <c r="Z26" s="116" t="s">
        <v>211</v>
      </c>
      <c r="AA26" s="116" t="s">
        <v>456</v>
      </c>
      <c r="AC26" s="56"/>
      <c r="AD26" s="123">
        <f t="shared" si="2"/>
        <v>1381.4</v>
      </c>
      <c r="AF26" s="56"/>
      <c r="AH26" s="56"/>
    </row>
    <row r="27" spans="1:34" s="51" customFormat="1" ht="106.5" customHeight="1" x14ac:dyDescent="0.35">
      <c r="A27" s="52" t="s">
        <v>52</v>
      </c>
      <c r="B27" s="55" t="s">
        <v>53</v>
      </c>
      <c r="C27" s="117" t="s">
        <v>146</v>
      </c>
      <c r="D27" s="42">
        <v>0</v>
      </c>
      <c r="E27" s="42">
        <v>730</v>
      </c>
      <c r="F27" s="42">
        <v>0</v>
      </c>
      <c r="G27" s="42">
        <v>0</v>
      </c>
      <c r="H27" s="42">
        <v>0</v>
      </c>
      <c r="I27" s="93">
        <v>0</v>
      </c>
      <c r="J27" s="93">
        <v>0</v>
      </c>
      <c r="K27" s="93">
        <v>730</v>
      </c>
      <c r="L27" s="42">
        <v>0</v>
      </c>
      <c r="M27" s="42">
        <v>0</v>
      </c>
      <c r="N27" s="93">
        <v>0</v>
      </c>
      <c r="O27" s="93">
        <v>0</v>
      </c>
      <c r="P27" s="93">
        <v>99.8</v>
      </c>
      <c r="Q27" s="42">
        <v>0</v>
      </c>
      <c r="R27" s="42">
        <v>0</v>
      </c>
      <c r="S27" s="42">
        <v>0</v>
      </c>
      <c r="T27" s="93">
        <v>110.3</v>
      </c>
      <c r="U27" s="101"/>
      <c r="V27" s="115" t="s">
        <v>148</v>
      </c>
      <c r="W27" s="115" t="s">
        <v>149</v>
      </c>
      <c r="X27" s="115">
        <v>3.9</v>
      </c>
      <c r="Y27" s="103">
        <v>2.4</v>
      </c>
      <c r="Z27" s="116" t="s">
        <v>211</v>
      </c>
      <c r="AA27" s="116" t="s">
        <v>456</v>
      </c>
      <c r="AC27" s="56"/>
      <c r="AD27" s="123">
        <f t="shared" si="2"/>
        <v>630.20000000000005</v>
      </c>
      <c r="AF27" s="56"/>
      <c r="AH27" s="56"/>
    </row>
    <row r="28" spans="1:34" s="51" customFormat="1" ht="63.75" x14ac:dyDescent="0.35">
      <c r="A28" s="52" t="s">
        <v>54</v>
      </c>
      <c r="B28" s="55" t="s">
        <v>55</v>
      </c>
      <c r="C28" s="117" t="s">
        <v>146</v>
      </c>
      <c r="D28" s="42">
        <v>0</v>
      </c>
      <c r="E28" s="42">
        <v>269.3</v>
      </c>
      <c r="F28" s="42">
        <v>0</v>
      </c>
      <c r="G28" s="42">
        <v>0</v>
      </c>
      <c r="H28" s="42">
        <v>0</v>
      </c>
      <c r="I28" s="93">
        <v>0</v>
      </c>
      <c r="J28" s="93">
        <v>0</v>
      </c>
      <c r="K28" s="93">
        <v>269.3</v>
      </c>
      <c r="L28" s="42">
        <v>0</v>
      </c>
      <c r="M28" s="42">
        <v>0</v>
      </c>
      <c r="N28" s="93">
        <v>0</v>
      </c>
      <c r="O28" s="93">
        <v>0</v>
      </c>
      <c r="P28" s="93">
        <v>28.2</v>
      </c>
      <c r="Q28" s="42">
        <v>0</v>
      </c>
      <c r="R28" s="42">
        <v>0</v>
      </c>
      <c r="S28" s="42">
        <v>0</v>
      </c>
      <c r="T28" s="93">
        <v>33.700000000000003</v>
      </c>
      <c r="U28" s="103"/>
      <c r="V28" s="115" t="s">
        <v>148</v>
      </c>
      <c r="W28" s="115" t="s">
        <v>149</v>
      </c>
      <c r="X28" s="115">
        <v>3.9</v>
      </c>
      <c r="Y28" s="103">
        <v>2.2999999999999998</v>
      </c>
      <c r="Z28" s="116" t="s">
        <v>211</v>
      </c>
      <c r="AA28" s="116" t="s">
        <v>456</v>
      </c>
      <c r="AC28" s="56"/>
      <c r="AD28" s="123">
        <f t="shared" si="2"/>
        <v>241.10000000000002</v>
      </c>
      <c r="AF28" s="56"/>
      <c r="AH28" s="56"/>
    </row>
    <row r="29" spans="1:34" s="51" customFormat="1" ht="122.25" customHeight="1" x14ac:dyDescent="0.35">
      <c r="A29" s="52" t="s">
        <v>56</v>
      </c>
      <c r="B29" s="55" t="s">
        <v>57</v>
      </c>
      <c r="C29" s="117" t="s">
        <v>146</v>
      </c>
      <c r="D29" s="42">
        <v>0</v>
      </c>
      <c r="E29" s="42">
        <v>53640</v>
      </c>
      <c r="F29" s="42">
        <v>0</v>
      </c>
      <c r="G29" s="42">
        <v>0</v>
      </c>
      <c r="H29" s="42">
        <v>0</v>
      </c>
      <c r="I29" s="93">
        <v>0</v>
      </c>
      <c r="J29" s="93">
        <v>0</v>
      </c>
      <c r="K29" s="93">
        <v>53640</v>
      </c>
      <c r="L29" s="42">
        <v>0</v>
      </c>
      <c r="M29" s="42">
        <v>0</v>
      </c>
      <c r="N29" s="93">
        <v>0</v>
      </c>
      <c r="O29" s="93">
        <v>0</v>
      </c>
      <c r="P29" s="93">
        <v>1827.1</v>
      </c>
      <c r="Q29" s="42">
        <v>0</v>
      </c>
      <c r="R29" s="42">
        <v>0</v>
      </c>
      <c r="S29" s="42">
        <v>0</v>
      </c>
      <c r="T29" s="93">
        <v>20505.8</v>
      </c>
      <c r="U29" s="101"/>
      <c r="V29" s="115" t="s">
        <v>148</v>
      </c>
      <c r="W29" s="115" t="s">
        <v>149</v>
      </c>
      <c r="X29" s="115">
        <v>4.7</v>
      </c>
      <c r="Y29" s="103">
        <v>1.2</v>
      </c>
      <c r="Z29" s="116" t="s">
        <v>211</v>
      </c>
      <c r="AA29" s="116" t="s">
        <v>456</v>
      </c>
      <c r="AC29" s="56"/>
      <c r="AD29" s="123">
        <f t="shared" si="2"/>
        <v>51812.9</v>
      </c>
      <c r="AF29" s="56"/>
      <c r="AH29" s="56"/>
    </row>
    <row r="30" spans="1:34" s="51" customFormat="1" ht="180.75" customHeight="1" x14ac:dyDescent="0.35">
      <c r="A30" s="52" t="s">
        <v>280</v>
      </c>
      <c r="B30" s="55" t="s">
        <v>285</v>
      </c>
      <c r="C30" s="117" t="s">
        <v>146</v>
      </c>
      <c r="D30" s="42">
        <v>20040.8</v>
      </c>
      <c r="E30" s="42">
        <v>835.1</v>
      </c>
      <c r="F30" s="42">
        <v>0</v>
      </c>
      <c r="G30" s="42">
        <v>0</v>
      </c>
      <c r="H30" s="42">
        <v>0</v>
      </c>
      <c r="I30" s="93">
        <v>20040.8</v>
      </c>
      <c r="J30" s="93">
        <v>0</v>
      </c>
      <c r="K30" s="93">
        <v>835.1</v>
      </c>
      <c r="L30" s="42">
        <v>0</v>
      </c>
      <c r="M30" s="42">
        <v>0</v>
      </c>
      <c r="N30" s="93">
        <v>0</v>
      </c>
      <c r="O30" s="93">
        <v>0</v>
      </c>
      <c r="P30" s="93">
        <v>0</v>
      </c>
      <c r="Q30" s="42">
        <v>0</v>
      </c>
      <c r="R30" s="42">
        <v>0</v>
      </c>
      <c r="S30" s="42">
        <v>0</v>
      </c>
      <c r="T30" s="93">
        <v>520.79999999999995</v>
      </c>
      <c r="U30" s="101"/>
      <c r="V30" s="115" t="s">
        <v>159</v>
      </c>
      <c r="W30" s="115" t="s">
        <v>111</v>
      </c>
      <c r="X30" s="58">
        <v>310</v>
      </c>
      <c r="Y30" s="153">
        <v>27</v>
      </c>
      <c r="Z30" s="116" t="s">
        <v>211</v>
      </c>
      <c r="AA30" s="116" t="s">
        <v>456</v>
      </c>
      <c r="AC30" s="56"/>
      <c r="AD30" s="123">
        <f t="shared" si="2"/>
        <v>20875.899999999998</v>
      </c>
      <c r="AF30" s="56"/>
      <c r="AH30" s="56"/>
    </row>
    <row r="31" spans="1:34" s="51" customFormat="1" ht="190.5" customHeight="1" x14ac:dyDescent="0.35">
      <c r="A31" s="52" t="s">
        <v>419</v>
      </c>
      <c r="B31" s="55" t="s">
        <v>439</v>
      </c>
      <c r="C31" s="117" t="s">
        <v>146</v>
      </c>
      <c r="D31" s="42">
        <v>74946</v>
      </c>
      <c r="E31" s="42">
        <v>3122.8</v>
      </c>
      <c r="F31" s="42">
        <v>0</v>
      </c>
      <c r="G31" s="42">
        <v>0</v>
      </c>
      <c r="H31" s="42">
        <v>0</v>
      </c>
      <c r="I31" s="93">
        <v>74946</v>
      </c>
      <c r="J31" s="93">
        <v>0</v>
      </c>
      <c r="K31" s="93">
        <v>3122.8</v>
      </c>
      <c r="L31" s="42">
        <v>0</v>
      </c>
      <c r="M31" s="42">
        <v>0</v>
      </c>
      <c r="N31" s="93">
        <v>0</v>
      </c>
      <c r="O31" s="93">
        <v>0</v>
      </c>
      <c r="P31" s="93">
        <v>0</v>
      </c>
      <c r="Q31" s="42">
        <v>0</v>
      </c>
      <c r="R31" s="42">
        <v>0</v>
      </c>
      <c r="S31" s="42">
        <v>0</v>
      </c>
      <c r="T31" s="93">
        <v>1005.1</v>
      </c>
      <c r="U31" s="101"/>
      <c r="V31" s="115" t="s">
        <v>159</v>
      </c>
      <c r="W31" s="115" t="s">
        <v>111</v>
      </c>
      <c r="X31" s="58">
        <v>1362</v>
      </c>
      <c r="Y31" s="153">
        <v>10</v>
      </c>
      <c r="Z31" s="116" t="s">
        <v>211</v>
      </c>
      <c r="AA31" s="116" t="s">
        <v>456</v>
      </c>
      <c r="AC31" s="56"/>
      <c r="AD31" s="123">
        <f t="shared" si="2"/>
        <v>78068.800000000003</v>
      </c>
      <c r="AF31" s="56"/>
      <c r="AH31" s="56"/>
    </row>
    <row r="32" spans="1:34" s="51" customFormat="1" ht="183.75" customHeight="1" x14ac:dyDescent="0.35">
      <c r="A32" s="52" t="s">
        <v>421</v>
      </c>
      <c r="B32" s="55" t="s">
        <v>440</v>
      </c>
      <c r="C32" s="117" t="s">
        <v>146</v>
      </c>
      <c r="D32" s="42">
        <v>153436.9</v>
      </c>
      <c r="E32" s="42">
        <v>6393.3</v>
      </c>
      <c r="F32" s="42">
        <v>0</v>
      </c>
      <c r="G32" s="42">
        <v>0</v>
      </c>
      <c r="H32" s="42">
        <v>0</v>
      </c>
      <c r="I32" s="93">
        <v>153436.9</v>
      </c>
      <c r="J32" s="93">
        <v>0</v>
      </c>
      <c r="K32" s="93">
        <v>6393.3</v>
      </c>
      <c r="L32" s="42">
        <v>0</v>
      </c>
      <c r="M32" s="42">
        <v>0</v>
      </c>
      <c r="N32" s="93">
        <v>0</v>
      </c>
      <c r="O32" s="93">
        <v>0</v>
      </c>
      <c r="P32" s="93">
        <v>0</v>
      </c>
      <c r="Q32" s="42">
        <v>0</v>
      </c>
      <c r="R32" s="42">
        <v>0</v>
      </c>
      <c r="S32" s="42">
        <v>0</v>
      </c>
      <c r="T32" s="93">
        <v>4206.3999999999996</v>
      </c>
      <c r="U32" s="101"/>
      <c r="V32" s="115" t="s">
        <v>159</v>
      </c>
      <c r="W32" s="115" t="s">
        <v>111</v>
      </c>
      <c r="X32" s="58">
        <v>1993</v>
      </c>
      <c r="Y32" s="153">
        <v>203</v>
      </c>
      <c r="Z32" s="116" t="s">
        <v>211</v>
      </c>
      <c r="AA32" s="116" t="s">
        <v>456</v>
      </c>
      <c r="AC32" s="56"/>
      <c r="AD32" s="123">
        <f t="shared" si="2"/>
        <v>159830.19999999998</v>
      </c>
      <c r="AF32" s="56"/>
      <c r="AH32" s="56"/>
    </row>
    <row r="33" spans="1:101" s="92" customFormat="1" ht="85.5" customHeight="1" x14ac:dyDescent="0.35">
      <c r="A33" s="52" t="s">
        <v>60</v>
      </c>
      <c r="B33" s="99" t="s">
        <v>61</v>
      </c>
      <c r="C33" s="100" t="s">
        <v>146</v>
      </c>
      <c r="D33" s="93">
        <v>1166180.3999999999</v>
      </c>
      <c r="E33" s="93">
        <v>0</v>
      </c>
      <c r="F33" s="93">
        <v>0</v>
      </c>
      <c r="G33" s="93">
        <v>0</v>
      </c>
      <c r="H33" s="93">
        <v>0</v>
      </c>
      <c r="I33" s="93">
        <v>1166180.3999999999</v>
      </c>
      <c r="J33" s="93">
        <v>0</v>
      </c>
      <c r="K33" s="93">
        <v>0</v>
      </c>
      <c r="L33" s="93">
        <v>0</v>
      </c>
      <c r="M33" s="93">
        <v>0</v>
      </c>
      <c r="N33" s="93">
        <v>296602.2</v>
      </c>
      <c r="O33" s="93">
        <v>0</v>
      </c>
      <c r="P33" s="93">
        <v>0</v>
      </c>
      <c r="Q33" s="93">
        <v>0</v>
      </c>
      <c r="R33" s="93">
        <v>0</v>
      </c>
      <c r="S33" s="93">
        <v>0</v>
      </c>
      <c r="T33" s="93">
        <v>1462.7</v>
      </c>
      <c r="U33" s="101"/>
      <c r="V33" s="101" t="s">
        <v>160</v>
      </c>
      <c r="W33" s="101" t="s">
        <v>111</v>
      </c>
      <c r="X33" s="101" t="s">
        <v>144</v>
      </c>
      <c r="Y33" s="102">
        <v>24922</v>
      </c>
      <c r="Z33" s="102" t="s">
        <v>211</v>
      </c>
      <c r="AA33" s="102"/>
      <c r="AB33" s="51"/>
      <c r="AC33" s="56"/>
      <c r="AD33" s="123">
        <f t="shared" si="2"/>
        <v>869578.2</v>
      </c>
      <c r="AE33" s="51"/>
      <c r="AF33" s="56"/>
      <c r="AG33" s="51"/>
      <c r="AH33" s="56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</row>
    <row r="34" spans="1:101" s="92" customFormat="1" ht="171" customHeight="1" x14ac:dyDescent="0.35">
      <c r="A34" s="52" t="s">
        <v>62</v>
      </c>
      <c r="B34" s="99" t="s">
        <v>63</v>
      </c>
      <c r="C34" s="100" t="s">
        <v>146</v>
      </c>
      <c r="D34" s="93">
        <v>29833.1</v>
      </c>
      <c r="E34" s="93">
        <v>0</v>
      </c>
      <c r="F34" s="93">
        <v>0</v>
      </c>
      <c r="G34" s="93">
        <v>0</v>
      </c>
      <c r="H34" s="93">
        <v>0</v>
      </c>
      <c r="I34" s="93">
        <v>29833.1</v>
      </c>
      <c r="J34" s="93">
        <v>0</v>
      </c>
      <c r="K34" s="93">
        <v>0</v>
      </c>
      <c r="L34" s="93">
        <v>0</v>
      </c>
      <c r="M34" s="93">
        <v>0</v>
      </c>
      <c r="N34" s="93">
        <v>1228.5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1228.5</v>
      </c>
      <c r="U34" s="101"/>
      <c r="V34" s="101" t="s">
        <v>161</v>
      </c>
      <c r="W34" s="101" t="s">
        <v>111</v>
      </c>
      <c r="X34" s="101" t="s">
        <v>144</v>
      </c>
      <c r="Y34" s="155">
        <v>1275</v>
      </c>
      <c r="Z34" s="102" t="s">
        <v>211</v>
      </c>
      <c r="AA34" s="102"/>
      <c r="AB34" s="51"/>
      <c r="AC34" s="56"/>
      <c r="AD34" s="123">
        <f t="shared" si="2"/>
        <v>28604.6</v>
      </c>
      <c r="AE34" s="51"/>
      <c r="AF34" s="56"/>
      <c r="AG34" s="51"/>
      <c r="AH34" s="56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</row>
    <row r="35" spans="1:101" s="92" customFormat="1" ht="291.75" customHeight="1" x14ac:dyDescent="0.35">
      <c r="A35" s="127" t="s">
        <v>64</v>
      </c>
      <c r="B35" s="99" t="s">
        <v>402</v>
      </c>
      <c r="C35" s="100" t="s">
        <v>146</v>
      </c>
      <c r="D35" s="93">
        <v>38000</v>
      </c>
      <c r="E35" s="93">
        <v>0</v>
      </c>
      <c r="F35" s="93">
        <v>0</v>
      </c>
      <c r="G35" s="93">
        <v>0</v>
      </c>
      <c r="H35" s="93">
        <v>0</v>
      </c>
      <c r="I35" s="93">
        <v>38000</v>
      </c>
      <c r="J35" s="93">
        <v>0</v>
      </c>
      <c r="K35" s="93">
        <v>0</v>
      </c>
      <c r="L35" s="93">
        <v>0</v>
      </c>
      <c r="M35" s="93">
        <v>0</v>
      </c>
      <c r="N35" s="93">
        <v>3206.7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3206.7</v>
      </c>
      <c r="U35" s="101"/>
      <c r="V35" s="101" t="s">
        <v>162</v>
      </c>
      <c r="W35" s="101" t="s">
        <v>111</v>
      </c>
      <c r="X35" s="101" t="s">
        <v>144</v>
      </c>
      <c r="Y35" s="153">
        <v>121</v>
      </c>
      <c r="Z35" s="102" t="s">
        <v>211</v>
      </c>
      <c r="AA35" s="102"/>
      <c r="AB35" s="51"/>
      <c r="AC35" s="56"/>
      <c r="AD35" s="123">
        <f t="shared" si="2"/>
        <v>34793.300000000003</v>
      </c>
      <c r="AE35" s="51"/>
      <c r="AF35" s="56"/>
      <c r="AG35" s="51"/>
      <c r="AH35" s="56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</row>
    <row r="36" spans="1:101" s="92" customFormat="1" ht="128.25" customHeight="1" x14ac:dyDescent="0.35">
      <c r="A36" s="52" t="s">
        <v>65</v>
      </c>
      <c r="B36" s="99" t="s">
        <v>195</v>
      </c>
      <c r="C36" s="100" t="s">
        <v>146</v>
      </c>
      <c r="D36" s="93">
        <v>830</v>
      </c>
      <c r="E36" s="93">
        <v>0</v>
      </c>
      <c r="F36" s="93">
        <v>0</v>
      </c>
      <c r="G36" s="93">
        <v>0</v>
      </c>
      <c r="H36" s="93">
        <v>0</v>
      </c>
      <c r="I36" s="93">
        <v>830</v>
      </c>
      <c r="J36" s="93">
        <v>0</v>
      </c>
      <c r="K36" s="93">
        <v>0</v>
      </c>
      <c r="L36" s="93">
        <v>0</v>
      </c>
      <c r="M36" s="93">
        <v>0</v>
      </c>
      <c r="N36" s="93">
        <v>102.4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102.4</v>
      </c>
      <c r="U36" s="101"/>
      <c r="V36" s="101" t="s">
        <v>163</v>
      </c>
      <c r="W36" s="94" t="s">
        <v>111</v>
      </c>
      <c r="X36" s="94" t="s">
        <v>144</v>
      </c>
      <c r="Y36" s="230">
        <v>34</v>
      </c>
      <c r="Z36" s="102" t="s">
        <v>211</v>
      </c>
      <c r="AA36" s="102"/>
      <c r="AB36" s="51"/>
      <c r="AC36" s="56"/>
      <c r="AD36" s="123">
        <f t="shared" si="2"/>
        <v>727.6</v>
      </c>
      <c r="AE36" s="51"/>
      <c r="AF36" s="56"/>
      <c r="AG36" s="51"/>
      <c r="AH36" s="56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</row>
    <row r="37" spans="1:101" s="92" customFormat="1" ht="170.25" customHeight="1" x14ac:dyDescent="0.35">
      <c r="A37" s="52" t="s">
        <v>66</v>
      </c>
      <c r="B37" s="99" t="s">
        <v>215</v>
      </c>
      <c r="C37" s="100" t="s">
        <v>146</v>
      </c>
      <c r="D37" s="93">
        <v>330</v>
      </c>
      <c r="E37" s="93">
        <v>0</v>
      </c>
      <c r="F37" s="93">
        <v>0</v>
      </c>
      <c r="G37" s="93">
        <v>0</v>
      </c>
      <c r="H37" s="93">
        <v>0</v>
      </c>
      <c r="I37" s="93">
        <v>330</v>
      </c>
      <c r="J37" s="93">
        <v>0</v>
      </c>
      <c r="K37" s="93">
        <v>0</v>
      </c>
      <c r="L37" s="93">
        <v>0</v>
      </c>
      <c r="M37" s="93">
        <v>0</v>
      </c>
      <c r="N37" s="93">
        <v>5.2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5.2</v>
      </c>
      <c r="U37" s="101"/>
      <c r="V37" s="101" t="s">
        <v>164</v>
      </c>
      <c r="W37" s="94" t="s">
        <v>111</v>
      </c>
      <c r="X37" s="94" t="s">
        <v>144</v>
      </c>
      <c r="Y37" s="230">
        <v>109</v>
      </c>
      <c r="Z37" s="102" t="s">
        <v>211</v>
      </c>
      <c r="AA37" s="102"/>
      <c r="AB37" s="51"/>
      <c r="AC37" s="56"/>
      <c r="AD37" s="123">
        <f t="shared" si="2"/>
        <v>324.8</v>
      </c>
      <c r="AE37" s="51"/>
      <c r="AF37" s="56"/>
      <c r="AG37" s="51"/>
      <c r="AH37" s="56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</row>
    <row r="38" spans="1:101" s="92" customFormat="1" ht="185.25" customHeight="1" x14ac:dyDescent="0.35">
      <c r="A38" s="52" t="s">
        <v>331</v>
      </c>
      <c r="B38" s="99" t="s">
        <v>394</v>
      </c>
      <c r="C38" s="100" t="s">
        <v>146</v>
      </c>
      <c r="D38" s="93">
        <v>16644.099999999999</v>
      </c>
      <c r="E38" s="93">
        <v>0</v>
      </c>
      <c r="F38" s="93">
        <v>0</v>
      </c>
      <c r="G38" s="93">
        <v>0</v>
      </c>
      <c r="H38" s="93">
        <v>0</v>
      </c>
      <c r="I38" s="93">
        <v>16644.099999999999</v>
      </c>
      <c r="J38" s="93">
        <v>0</v>
      </c>
      <c r="K38" s="93">
        <v>0</v>
      </c>
      <c r="L38" s="93">
        <v>0</v>
      </c>
      <c r="M38" s="93">
        <v>0</v>
      </c>
      <c r="N38" s="93">
        <v>411.4</v>
      </c>
      <c r="O38" s="93">
        <v>0</v>
      </c>
      <c r="P38" s="93">
        <v>0</v>
      </c>
      <c r="Q38" s="93">
        <v>0</v>
      </c>
      <c r="R38" s="93">
        <v>0</v>
      </c>
      <c r="S38" s="93">
        <v>0</v>
      </c>
      <c r="T38" s="93">
        <v>517.9</v>
      </c>
      <c r="U38" s="101"/>
      <c r="V38" s="101" t="s">
        <v>332</v>
      </c>
      <c r="W38" s="94" t="s">
        <v>144</v>
      </c>
      <c r="X38" s="94" t="s">
        <v>144</v>
      </c>
      <c r="Y38" s="103" t="s">
        <v>144</v>
      </c>
      <c r="Z38" s="102" t="s">
        <v>211</v>
      </c>
      <c r="AA38" s="102"/>
      <c r="AB38" s="51"/>
      <c r="AC38" s="56"/>
      <c r="AD38" s="123">
        <f t="shared" si="2"/>
        <v>16232.699999999999</v>
      </c>
      <c r="AE38" s="51"/>
      <c r="AF38" s="56"/>
      <c r="AG38" s="51"/>
      <c r="AH38" s="56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</row>
    <row r="39" spans="1:101" s="51" customFormat="1" ht="376.5" customHeight="1" x14ac:dyDescent="0.35">
      <c r="A39" s="57" t="s">
        <v>91</v>
      </c>
      <c r="B39" s="55" t="s">
        <v>92</v>
      </c>
      <c r="C39" s="117" t="s">
        <v>146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93">
        <v>0</v>
      </c>
      <c r="J39" s="93">
        <v>0</v>
      </c>
      <c r="K39" s="93">
        <v>0</v>
      </c>
      <c r="L39" s="42">
        <v>0</v>
      </c>
      <c r="M39" s="42">
        <v>0</v>
      </c>
      <c r="N39" s="93">
        <v>0</v>
      </c>
      <c r="O39" s="93">
        <v>0</v>
      </c>
      <c r="P39" s="93">
        <v>0</v>
      </c>
      <c r="Q39" s="42">
        <v>0</v>
      </c>
      <c r="R39" s="42">
        <v>0</v>
      </c>
      <c r="S39" s="42">
        <v>0</v>
      </c>
      <c r="T39" s="93">
        <v>0</v>
      </c>
      <c r="U39" s="38"/>
      <c r="V39" s="115" t="s">
        <v>165</v>
      </c>
      <c r="W39" s="115" t="s">
        <v>144</v>
      </c>
      <c r="X39" s="115" t="s">
        <v>144</v>
      </c>
      <c r="Y39" s="154" t="s">
        <v>459</v>
      </c>
      <c r="Z39" s="116" t="s">
        <v>290</v>
      </c>
      <c r="AA39" s="116"/>
      <c r="AC39" s="56"/>
      <c r="AD39" s="123">
        <f t="shared" si="2"/>
        <v>0</v>
      </c>
      <c r="AF39" s="56"/>
      <c r="AH39" s="56"/>
    </row>
    <row r="40" spans="1:101" s="51" customFormat="1" ht="409.5" customHeight="1" x14ac:dyDescent="0.35">
      <c r="A40" s="57" t="s">
        <v>93</v>
      </c>
      <c r="B40" s="55" t="s">
        <v>94</v>
      </c>
      <c r="C40" s="117" t="s">
        <v>146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93">
        <v>0</v>
      </c>
      <c r="J40" s="93">
        <v>0</v>
      </c>
      <c r="K40" s="93">
        <v>0</v>
      </c>
      <c r="L40" s="42">
        <v>0</v>
      </c>
      <c r="M40" s="42">
        <v>0</v>
      </c>
      <c r="N40" s="93">
        <v>0</v>
      </c>
      <c r="O40" s="93">
        <v>0</v>
      </c>
      <c r="P40" s="93">
        <v>0</v>
      </c>
      <c r="Q40" s="42">
        <v>0</v>
      </c>
      <c r="R40" s="42">
        <v>0</v>
      </c>
      <c r="S40" s="42">
        <v>0</v>
      </c>
      <c r="T40" s="93">
        <v>0</v>
      </c>
      <c r="U40" s="38"/>
      <c r="V40" s="115" t="s">
        <v>166</v>
      </c>
      <c r="W40" s="115" t="s">
        <v>144</v>
      </c>
      <c r="X40" s="115" t="s">
        <v>144</v>
      </c>
      <c r="Y40" s="154" t="s">
        <v>460</v>
      </c>
      <c r="Z40" s="116" t="s">
        <v>290</v>
      </c>
      <c r="AA40" s="116"/>
      <c r="AC40" s="56"/>
      <c r="AD40" s="123">
        <f t="shared" si="2"/>
        <v>0</v>
      </c>
      <c r="AF40" s="56"/>
      <c r="AH40" s="56"/>
    </row>
    <row r="41" spans="1:101" s="51" customFormat="1" ht="147.75" customHeight="1" x14ac:dyDescent="0.35">
      <c r="A41" s="57" t="s">
        <v>95</v>
      </c>
      <c r="B41" s="55" t="s">
        <v>96</v>
      </c>
      <c r="C41" s="117" t="s">
        <v>146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93">
        <v>0</v>
      </c>
      <c r="J41" s="93">
        <v>0</v>
      </c>
      <c r="K41" s="93">
        <v>0</v>
      </c>
      <c r="L41" s="42">
        <v>0</v>
      </c>
      <c r="M41" s="42">
        <v>0</v>
      </c>
      <c r="N41" s="93">
        <v>0</v>
      </c>
      <c r="O41" s="93">
        <v>0</v>
      </c>
      <c r="P41" s="93">
        <v>0</v>
      </c>
      <c r="Q41" s="42">
        <v>0</v>
      </c>
      <c r="R41" s="42">
        <v>0</v>
      </c>
      <c r="S41" s="42">
        <v>0</v>
      </c>
      <c r="T41" s="93">
        <v>0</v>
      </c>
      <c r="U41" s="38"/>
      <c r="V41" s="115" t="s">
        <v>167</v>
      </c>
      <c r="W41" s="115" t="s">
        <v>144</v>
      </c>
      <c r="X41" s="115" t="s">
        <v>144</v>
      </c>
      <c r="Y41" s="154" t="s">
        <v>144</v>
      </c>
      <c r="Z41" s="116" t="s">
        <v>211</v>
      </c>
      <c r="AA41" s="116" t="s">
        <v>461</v>
      </c>
      <c r="AC41" s="56"/>
      <c r="AD41" s="123">
        <f t="shared" si="2"/>
        <v>0</v>
      </c>
      <c r="AF41" s="56"/>
      <c r="AH41" s="56"/>
    </row>
    <row r="42" spans="1:101" s="135" customFormat="1" ht="117.75" customHeight="1" x14ac:dyDescent="0.35">
      <c r="A42" s="162" t="s">
        <v>393</v>
      </c>
      <c r="B42" s="99" t="s">
        <v>67</v>
      </c>
      <c r="C42" s="100" t="s">
        <v>146</v>
      </c>
      <c r="D42" s="93">
        <v>0</v>
      </c>
      <c r="E42" s="93">
        <v>700456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700456</v>
      </c>
      <c r="L42" s="93">
        <v>0</v>
      </c>
      <c r="M42" s="93">
        <v>0</v>
      </c>
      <c r="N42" s="93">
        <v>0</v>
      </c>
      <c r="O42" s="93">
        <v>0</v>
      </c>
      <c r="P42" s="93">
        <v>116370.2</v>
      </c>
      <c r="Q42" s="93">
        <v>0</v>
      </c>
      <c r="R42" s="93">
        <v>0</v>
      </c>
      <c r="S42" s="93">
        <v>0</v>
      </c>
      <c r="T42" s="93">
        <v>150084</v>
      </c>
      <c r="U42" s="101"/>
      <c r="V42" s="101" t="s">
        <v>168</v>
      </c>
      <c r="W42" s="101" t="s">
        <v>144</v>
      </c>
      <c r="X42" s="101" t="s">
        <v>144</v>
      </c>
      <c r="Y42" s="154" t="s">
        <v>144</v>
      </c>
      <c r="Z42" s="102" t="s">
        <v>211</v>
      </c>
      <c r="AA42" s="102" t="s">
        <v>144</v>
      </c>
      <c r="AC42" s="163"/>
      <c r="AD42" s="164">
        <f t="shared" si="2"/>
        <v>584085.80000000005</v>
      </c>
      <c r="AF42" s="163"/>
      <c r="AH42" s="163"/>
    </row>
    <row r="43" spans="1:101" s="51" customFormat="1" ht="115.5" customHeight="1" x14ac:dyDescent="0.35">
      <c r="A43" s="52" t="s">
        <v>145</v>
      </c>
      <c r="B43" s="55" t="s">
        <v>182</v>
      </c>
      <c r="C43" s="117" t="s">
        <v>146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93">
        <v>0</v>
      </c>
      <c r="J43" s="93">
        <v>0</v>
      </c>
      <c r="K43" s="93">
        <v>0</v>
      </c>
      <c r="L43" s="42">
        <v>0</v>
      </c>
      <c r="M43" s="42">
        <v>0</v>
      </c>
      <c r="N43" s="93">
        <v>0</v>
      </c>
      <c r="O43" s="93">
        <v>0</v>
      </c>
      <c r="P43" s="93">
        <v>0</v>
      </c>
      <c r="Q43" s="42">
        <v>0</v>
      </c>
      <c r="R43" s="42">
        <v>0</v>
      </c>
      <c r="S43" s="42">
        <v>0</v>
      </c>
      <c r="T43" s="93">
        <v>0</v>
      </c>
      <c r="U43" s="38"/>
      <c r="V43" s="115" t="s">
        <v>184</v>
      </c>
      <c r="W43" s="115" t="s">
        <v>170</v>
      </c>
      <c r="X43" s="58">
        <v>1</v>
      </c>
      <c r="Y43" s="155">
        <v>0</v>
      </c>
      <c r="Z43" s="116" t="s">
        <v>211</v>
      </c>
      <c r="AA43" s="116" t="s">
        <v>462</v>
      </c>
      <c r="AC43" s="56"/>
      <c r="AD43" s="123">
        <f t="shared" si="2"/>
        <v>0</v>
      </c>
      <c r="AF43" s="56"/>
      <c r="AH43" s="56"/>
    </row>
    <row r="44" spans="1:101" s="51" customFormat="1" ht="80.45" customHeight="1" x14ac:dyDescent="0.35">
      <c r="A44" s="52" t="s">
        <v>84</v>
      </c>
      <c r="B44" s="55" t="s">
        <v>183</v>
      </c>
      <c r="C44" s="117" t="s">
        <v>146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93">
        <v>0</v>
      </c>
      <c r="J44" s="93">
        <v>0</v>
      </c>
      <c r="K44" s="93">
        <v>0</v>
      </c>
      <c r="L44" s="42">
        <v>0</v>
      </c>
      <c r="M44" s="42">
        <v>0</v>
      </c>
      <c r="N44" s="93">
        <v>0</v>
      </c>
      <c r="O44" s="93">
        <v>0</v>
      </c>
      <c r="P44" s="93">
        <v>0</v>
      </c>
      <c r="Q44" s="42">
        <v>0</v>
      </c>
      <c r="R44" s="42">
        <v>0</v>
      </c>
      <c r="S44" s="42">
        <v>0</v>
      </c>
      <c r="T44" s="93">
        <v>0</v>
      </c>
      <c r="U44" s="38"/>
      <c r="V44" s="115" t="s">
        <v>185</v>
      </c>
      <c r="W44" s="115" t="s">
        <v>150</v>
      </c>
      <c r="X44" s="58">
        <v>237</v>
      </c>
      <c r="Y44" s="103">
        <v>63.1</v>
      </c>
      <c r="Z44" s="116" t="s">
        <v>211</v>
      </c>
      <c r="AA44" s="116" t="s">
        <v>456</v>
      </c>
      <c r="AC44" s="56"/>
      <c r="AD44" s="123">
        <f t="shared" si="2"/>
        <v>0</v>
      </c>
      <c r="AF44" s="56"/>
      <c r="AH44" s="56"/>
    </row>
    <row r="45" spans="1:101" s="51" customFormat="1" ht="178.5" customHeight="1" x14ac:dyDescent="0.35">
      <c r="A45" s="52" t="s">
        <v>86</v>
      </c>
      <c r="B45" s="55" t="s">
        <v>186</v>
      </c>
      <c r="C45" s="117" t="s">
        <v>146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93">
        <v>0</v>
      </c>
      <c r="J45" s="93">
        <v>0</v>
      </c>
      <c r="K45" s="93">
        <v>0</v>
      </c>
      <c r="L45" s="42">
        <v>0</v>
      </c>
      <c r="M45" s="42">
        <v>0</v>
      </c>
      <c r="N45" s="93">
        <v>0</v>
      </c>
      <c r="O45" s="93">
        <v>0</v>
      </c>
      <c r="P45" s="93">
        <v>0</v>
      </c>
      <c r="Q45" s="42">
        <v>0</v>
      </c>
      <c r="R45" s="42">
        <v>0</v>
      </c>
      <c r="S45" s="42">
        <v>0</v>
      </c>
      <c r="T45" s="93">
        <v>0</v>
      </c>
      <c r="U45" s="38"/>
      <c r="V45" s="115" t="s">
        <v>187</v>
      </c>
      <c r="W45" s="115" t="s">
        <v>144</v>
      </c>
      <c r="X45" s="58" t="s">
        <v>144</v>
      </c>
      <c r="Y45" s="155">
        <v>2088</v>
      </c>
      <c r="Z45" s="116" t="s">
        <v>290</v>
      </c>
      <c r="AA45" s="116"/>
      <c r="AC45" s="56"/>
      <c r="AD45" s="123">
        <f t="shared" si="2"/>
        <v>0</v>
      </c>
      <c r="AF45" s="56"/>
      <c r="AH45" s="56"/>
    </row>
    <row r="46" spans="1:101" s="51" customFormat="1" ht="240" customHeight="1" x14ac:dyDescent="0.35">
      <c r="A46" s="52" t="s">
        <v>269</v>
      </c>
      <c r="B46" s="55" t="s">
        <v>270</v>
      </c>
      <c r="C46" s="117" t="s">
        <v>146</v>
      </c>
      <c r="D46" s="42">
        <v>0</v>
      </c>
      <c r="E46" s="42">
        <v>1744.6</v>
      </c>
      <c r="F46" s="42">
        <v>0</v>
      </c>
      <c r="G46" s="42">
        <v>0</v>
      </c>
      <c r="H46" s="42">
        <v>0</v>
      </c>
      <c r="I46" s="93">
        <v>0</v>
      </c>
      <c r="J46" s="93">
        <v>0</v>
      </c>
      <c r="K46" s="93">
        <v>1744.6</v>
      </c>
      <c r="L46" s="42">
        <v>0</v>
      </c>
      <c r="M46" s="42">
        <v>0</v>
      </c>
      <c r="N46" s="93">
        <v>0</v>
      </c>
      <c r="O46" s="93">
        <v>0</v>
      </c>
      <c r="P46" s="93">
        <v>0</v>
      </c>
      <c r="Q46" s="42">
        <v>0</v>
      </c>
      <c r="R46" s="42">
        <v>0</v>
      </c>
      <c r="S46" s="42">
        <v>0</v>
      </c>
      <c r="T46" s="93">
        <v>0</v>
      </c>
      <c r="U46" s="101"/>
      <c r="V46" s="115" t="s">
        <v>271</v>
      </c>
      <c r="W46" s="115" t="s">
        <v>111</v>
      </c>
      <c r="X46" s="58">
        <v>40</v>
      </c>
      <c r="Y46" s="153">
        <v>0</v>
      </c>
      <c r="Z46" s="116" t="s">
        <v>211</v>
      </c>
      <c r="AA46" s="116" t="s">
        <v>456</v>
      </c>
      <c r="AC46" s="56"/>
      <c r="AD46" s="123">
        <f t="shared" si="2"/>
        <v>1744.6</v>
      </c>
      <c r="AF46" s="56"/>
      <c r="AH46" s="56"/>
    </row>
    <row r="47" spans="1:101" s="112" customFormat="1" ht="89.25" customHeight="1" x14ac:dyDescent="0.35">
      <c r="A47" s="108"/>
      <c r="B47" s="106" t="s">
        <v>68</v>
      </c>
      <c r="C47" s="109" t="s">
        <v>146</v>
      </c>
      <c r="D47" s="41">
        <v>0</v>
      </c>
      <c r="E47" s="41">
        <f>SUM(E48:E74)</f>
        <v>2590</v>
      </c>
      <c r="F47" s="41">
        <v>0</v>
      </c>
      <c r="G47" s="41">
        <v>0</v>
      </c>
      <c r="H47" s="41">
        <v>301541.90000000002</v>
      </c>
      <c r="I47" s="149">
        <v>0</v>
      </c>
      <c r="J47" s="149">
        <v>0</v>
      </c>
      <c r="K47" s="149">
        <f>SUM(K48:K74)</f>
        <v>2590</v>
      </c>
      <c r="L47" s="41">
        <v>0</v>
      </c>
      <c r="M47" s="41">
        <v>0</v>
      </c>
      <c r="N47" s="149">
        <v>0</v>
      </c>
      <c r="O47" s="149">
        <v>0</v>
      </c>
      <c r="P47" s="149">
        <f>SUM(P48:P74)</f>
        <v>618</v>
      </c>
      <c r="Q47" s="41">
        <v>0</v>
      </c>
      <c r="R47" s="41">
        <v>0</v>
      </c>
      <c r="S47" s="41">
        <f>S64</f>
        <v>0</v>
      </c>
      <c r="T47" s="41">
        <f>T50+T74</f>
        <v>608</v>
      </c>
      <c r="U47" s="41"/>
      <c r="V47" s="110"/>
      <c r="W47" s="110"/>
      <c r="X47" s="110"/>
      <c r="Y47" s="174"/>
      <c r="Z47" s="107"/>
      <c r="AA47" s="107"/>
      <c r="AC47" s="111"/>
      <c r="AD47" s="123">
        <f t="shared" si="2"/>
        <v>1972</v>
      </c>
      <c r="AF47" s="111"/>
      <c r="AH47" s="111"/>
    </row>
    <row r="48" spans="1:101" s="51" customFormat="1" ht="294.75" customHeight="1" x14ac:dyDescent="0.35">
      <c r="A48" s="57" t="s">
        <v>32</v>
      </c>
      <c r="B48" s="55" t="s">
        <v>69</v>
      </c>
      <c r="C48" s="117" t="s">
        <v>146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93">
        <v>0</v>
      </c>
      <c r="J48" s="93">
        <v>0</v>
      </c>
      <c r="K48" s="93">
        <v>0</v>
      </c>
      <c r="L48" s="42">
        <v>0</v>
      </c>
      <c r="M48" s="42">
        <v>0</v>
      </c>
      <c r="N48" s="93">
        <v>0</v>
      </c>
      <c r="O48" s="93">
        <v>0</v>
      </c>
      <c r="P48" s="93">
        <v>0</v>
      </c>
      <c r="Q48" s="42">
        <v>0</v>
      </c>
      <c r="R48" s="42">
        <v>0</v>
      </c>
      <c r="S48" s="42">
        <v>0</v>
      </c>
      <c r="T48" s="93">
        <v>0</v>
      </c>
      <c r="U48" s="38"/>
      <c r="V48" s="59" t="s">
        <v>272</v>
      </c>
      <c r="W48" s="115" t="s">
        <v>101</v>
      </c>
      <c r="X48" s="115" t="s">
        <v>396</v>
      </c>
      <c r="Y48" s="175" t="s">
        <v>144</v>
      </c>
      <c r="Z48" s="116" t="s">
        <v>211</v>
      </c>
      <c r="AA48" s="116" t="s">
        <v>466</v>
      </c>
      <c r="AC48" s="56"/>
      <c r="AD48" s="123">
        <f t="shared" si="2"/>
        <v>0</v>
      </c>
      <c r="AF48" s="56"/>
      <c r="AH48" s="56"/>
    </row>
    <row r="49" spans="1:34" s="51" customFormat="1" ht="190.5" customHeight="1" x14ac:dyDescent="0.35">
      <c r="A49" s="57" t="s">
        <v>33</v>
      </c>
      <c r="B49" s="55" t="s">
        <v>70</v>
      </c>
      <c r="C49" s="117" t="s">
        <v>146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93">
        <v>0</v>
      </c>
      <c r="J49" s="93">
        <v>0</v>
      </c>
      <c r="K49" s="93">
        <v>0</v>
      </c>
      <c r="L49" s="42">
        <v>0</v>
      </c>
      <c r="M49" s="42">
        <v>0</v>
      </c>
      <c r="N49" s="93">
        <v>0</v>
      </c>
      <c r="O49" s="93">
        <v>0</v>
      </c>
      <c r="P49" s="93">
        <v>0</v>
      </c>
      <c r="Q49" s="42">
        <v>0</v>
      </c>
      <c r="R49" s="42">
        <v>0</v>
      </c>
      <c r="S49" s="42">
        <v>0</v>
      </c>
      <c r="T49" s="93">
        <v>0</v>
      </c>
      <c r="U49" s="38"/>
      <c r="V49" s="114" t="s">
        <v>169</v>
      </c>
      <c r="W49" s="115" t="s">
        <v>170</v>
      </c>
      <c r="X49" s="58">
        <v>270</v>
      </c>
      <c r="Y49" s="154">
        <v>63</v>
      </c>
      <c r="Z49" s="116" t="s">
        <v>211</v>
      </c>
      <c r="AA49" s="116" t="s">
        <v>456</v>
      </c>
      <c r="AC49" s="56"/>
      <c r="AD49" s="123">
        <f t="shared" si="2"/>
        <v>0</v>
      </c>
      <c r="AF49" s="56"/>
      <c r="AH49" s="56"/>
    </row>
    <row r="50" spans="1:34" s="51" customFormat="1" ht="133.5" customHeight="1" x14ac:dyDescent="0.35">
      <c r="A50" s="57" t="s">
        <v>189</v>
      </c>
      <c r="B50" s="55" t="s">
        <v>273</v>
      </c>
      <c r="C50" s="117" t="s">
        <v>146</v>
      </c>
      <c r="D50" s="42">
        <v>0</v>
      </c>
      <c r="E50" s="42">
        <v>2000</v>
      </c>
      <c r="F50" s="42">
        <v>0</v>
      </c>
      <c r="G50" s="42">
        <v>0</v>
      </c>
      <c r="H50" s="42">
        <v>0</v>
      </c>
      <c r="I50" s="93">
        <v>0</v>
      </c>
      <c r="J50" s="93">
        <v>0</v>
      </c>
      <c r="K50" s="93">
        <v>631</v>
      </c>
      <c r="L50" s="42">
        <v>0</v>
      </c>
      <c r="M50" s="42">
        <v>0</v>
      </c>
      <c r="N50" s="93">
        <v>0</v>
      </c>
      <c r="O50" s="93">
        <v>0</v>
      </c>
      <c r="P50" s="93">
        <v>18</v>
      </c>
      <c r="Q50" s="42">
        <v>0</v>
      </c>
      <c r="R50" s="42">
        <v>0</v>
      </c>
      <c r="S50" s="42">
        <v>0</v>
      </c>
      <c r="T50" s="93">
        <v>18</v>
      </c>
      <c r="U50" s="38"/>
      <c r="V50" s="114" t="s">
        <v>274</v>
      </c>
      <c r="W50" s="115" t="s">
        <v>275</v>
      </c>
      <c r="X50" s="58">
        <v>2000</v>
      </c>
      <c r="Y50" s="176">
        <v>0</v>
      </c>
      <c r="Z50" s="116" t="s">
        <v>211</v>
      </c>
      <c r="AA50" s="116" t="s">
        <v>472</v>
      </c>
      <c r="AC50" s="56"/>
      <c r="AD50" s="123">
        <f t="shared" si="2"/>
        <v>613</v>
      </c>
      <c r="AF50" s="56"/>
      <c r="AH50" s="56"/>
    </row>
    <row r="51" spans="1:34" s="51" customFormat="1" ht="133.5" customHeight="1" x14ac:dyDescent="0.35">
      <c r="A51" s="57" t="s">
        <v>192</v>
      </c>
      <c r="B51" s="55" t="s">
        <v>301</v>
      </c>
      <c r="C51" s="117" t="s">
        <v>314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93">
        <v>0</v>
      </c>
      <c r="J51" s="93">
        <v>0</v>
      </c>
      <c r="K51" s="93">
        <v>588</v>
      </c>
      <c r="L51" s="42">
        <v>0</v>
      </c>
      <c r="M51" s="42">
        <v>0</v>
      </c>
      <c r="N51" s="93">
        <v>0</v>
      </c>
      <c r="O51" s="93">
        <v>0</v>
      </c>
      <c r="P51" s="93">
        <v>0</v>
      </c>
      <c r="Q51" s="42">
        <v>0</v>
      </c>
      <c r="R51" s="42">
        <v>0</v>
      </c>
      <c r="S51" s="42">
        <v>0</v>
      </c>
      <c r="T51" s="42">
        <v>0</v>
      </c>
      <c r="U51" s="38"/>
      <c r="V51" s="114" t="s">
        <v>274</v>
      </c>
      <c r="W51" s="115" t="s">
        <v>275</v>
      </c>
      <c r="X51" s="58" t="s">
        <v>11</v>
      </c>
      <c r="Y51" s="154">
        <v>0</v>
      </c>
      <c r="Z51" s="116" t="s">
        <v>211</v>
      </c>
      <c r="AA51" s="116" t="s">
        <v>473</v>
      </c>
      <c r="AC51" s="56"/>
      <c r="AD51" s="123">
        <f t="shared" si="2"/>
        <v>588</v>
      </c>
      <c r="AF51" s="56"/>
      <c r="AH51" s="56"/>
    </row>
    <row r="52" spans="1:34" s="51" customFormat="1" ht="144" customHeight="1" x14ac:dyDescent="0.35">
      <c r="A52" s="57" t="s">
        <v>305</v>
      </c>
      <c r="B52" s="55" t="s">
        <v>302</v>
      </c>
      <c r="C52" s="117" t="s">
        <v>315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93">
        <v>0</v>
      </c>
      <c r="J52" s="93">
        <v>0</v>
      </c>
      <c r="K52" s="93">
        <v>9</v>
      </c>
      <c r="L52" s="42">
        <v>0</v>
      </c>
      <c r="M52" s="42">
        <v>0</v>
      </c>
      <c r="N52" s="93">
        <v>0</v>
      </c>
      <c r="O52" s="93">
        <v>0</v>
      </c>
      <c r="P52" s="93">
        <v>0</v>
      </c>
      <c r="Q52" s="42">
        <v>0</v>
      </c>
      <c r="R52" s="42">
        <v>0</v>
      </c>
      <c r="S52" s="42">
        <v>0</v>
      </c>
      <c r="T52" s="42">
        <v>0</v>
      </c>
      <c r="U52" s="101"/>
      <c r="V52" s="132" t="s">
        <v>274</v>
      </c>
      <c r="W52" s="101" t="s">
        <v>275</v>
      </c>
      <c r="X52" s="134" t="s">
        <v>11</v>
      </c>
      <c r="Y52" s="154">
        <v>0</v>
      </c>
      <c r="Z52" s="102" t="s">
        <v>211</v>
      </c>
      <c r="AA52" s="102" t="s">
        <v>474</v>
      </c>
      <c r="AB52" s="135"/>
      <c r="AC52" s="56"/>
      <c r="AD52" s="123">
        <f t="shared" si="2"/>
        <v>9</v>
      </c>
      <c r="AF52" s="56"/>
      <c r="AH52" s="56"/>
    </row>
    <row r="53" spans="1:34" s="51" customFormat="1" ht="142.5" customHeight="1" x14ac:dyDescent="0.35">
      <c r="A53" s="57" t="s">
        <v>304</v>
      </c>
      <c r="B53" s="55" t="s">
        <v>303</v>
      </c>
      <c r="C53" s="117" t="s">
        <v>316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93">
        <v>0</v>
      </c>
      <c r="J53" s="93">
        <v>0</v>
      </c>
      <c r="K53" s="93">
        <v>113</v>
      </c>
      <c r="L53" s="42">
        <v>0</v>
      </c>
      <c r="M53" s="42">
        <v>0</v>
      </c>
      <c r="N53" s="93">
        <v>0</v>
      </c>
      <c r="O53" s="93">
        <v>0</v>
      </c>
      <c r="P53" s="93">
        <v>0</v>
      </c>
      <c r="Q53" s="42">
        <v>0</v>
      </c>
      <c r="R53" s="42">
        <v>0</v>
      </c>
      <c r="S53" s="42">
        <v>0</v>
      </c>
      <c r="T53" s="42">
        <v>0</v>
      </c>
      <c r="U53" s="101"/>
      <c r="V53" s="114" t="s">
        <v>274</v>
      </c>
      <c r="W53" s="115" t="s">
        <v>275</v>
      </c>
      <c r="X53" s="58" t="s">
        <v>11</v>
      </c>
      <c r="Y53" s="154">
        <v>0</v>
      </c>
      <c r="Z53" s="116" t="s">
        <v>211</v>
      </c>
      <c r="AA53" s="116" t="s">
        <v>475</v>
      </c>
      <c r="AC53" s="56"/>
      <c r="AD53" s="123">
        <f t="shared" si="2"/>
        <v>113</v>
      </c>
      <c r="AF53" s="56"/>
      <c r="AH53" s="56"/>
    </row>
    <row r="54" spans="1:34" s="51" customFormat="1" ht="154.5" customHeight="1" x14ac:dyDescent="0.35">
      <c r="A54" s="57" t="s">
        <v>306</v>
      </c>
      <c r="B54" s="55" t="s">
        <v>307</v>
      </c>
      <c r="C54" s="117" t="s">
        <v>147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93">
        <v>0</v>
      </c>
      <c r="J54" s="93">
        <v>0</v>
      </c>
      <c r="K54" s="93">
        <v>72</v>
      </c>
      <c r="L54" s="42">
        <v>0</v>
      </c>
      <c r="M54" s="42">
        <v>0</v>
      </c>
      <c r="N54" s="93">
        <v>0</v>
      </c>
      <c r="O54" s="93">
        <v>0</v>
      </c>
      <c r="P54" s="93">
        <v>0</v>
      </c>
      <c r="Q54" s="42">
        <v>0</v>
      </c>
      <c r="R54" s="42">
        <v>0</v>
      </c>
      <c r="S54" s="42">
        <v>0</v>
      </c>
      <c r="T54" s="42">
        <v>0</v>
      </c>
      <c r="U54" s="101"/>
      <c r="V54" s="114" t="s">
        <v>274</v>
      </c>
      <c r="W54" s="115" t="s">
        <v>275</v>
      </c>
      <c r="X54" s="58" t="s">
        <v>11</v>
      </c>
      <c r="Y54" s="154">
        <v>0</v>
      </c>
      <c r="Z54" s="116" t="s">
        <v>211</v>
      </c>
      <c r="AA54" s="116" t="s">
        <v>476</v>
      </c>
      <c r="AC54" s="56"/>
      <c r="AD54" s="123">
        <f t="shared" si="2"/>
        <v>72</v>
      </c>
      <c r="AF54" s="56"/>
      <c r="AH54" s="56"/>
    </row>
    <row r="55" spans="1:34" s="51" customFormat="1" ht="174.6" hidden="1" customHeight="1" x14ac:dyDescent="0.35">
      <c r="A55" s="57" t="s">
        <v>308</v>
      </c>
      <c r="B55" s="55" t="s">
        <v>309</v>
      </c>
      <c r="C55" s="117" t="s">
        <v>317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93">
        <v>0</v>
      </c>
      <c r="J55" s="93">
        <v>0</v>
      </c>
      <c r="K55" s="93">
        <v>0</v>
      </c>
      <c r="L55" s="42">
        <v>0</v>
      </c>
      <c r="M55" s="42">
        <v>0</v>
      </c>
      <c r="N55" s="93">
        <v>0</v>
      </c>
      <c r="O55" s="93">
        <v>0</v>
      </c>
      <c r="P55" s="93">
        <v>0</v>
      </c>
      <c r="Q55" s="42">
        <v>0</v>
      </c>
      <c r="R55" s="42">
        <v>0</v>
      </c>
      <c r="S55" s="42">
        <v>0</v>
      </c>
      <c r="T55" s="42"/>
      <c r="U55" s="38"/>
      <c r="V55" s="114" t="s">
        <v>274</v>
      </c>
      <c r="W55" s="115" t="s">
        <v>275</v>
      </c>
      <c r="X55" s="58" t="s">
        <v>11</v>
      </c>
      <c r="Y55" s="154" t="s">
        <v>11</v>
      </c>
      <c r="Z55" s="116" t="s">
        <v>211</v>
      </c>
      <c r="AA55" s="116" t="s">
        <v>144</v>
      </c>
      <c r="AC55" s="56"/>
      <c r="AD55" s="123">
        <f t="shared" si="2"/>
        <v>0</v>
      </c>
      <c r="AF55" s="56"/>
      <c r="AH55" s="56"/>
    </row>
    <row r="56" spans="1:34" s="51" customFormat="1" ht="174.75" hidden="1" customHeight="1" x14ac:dyDescent="0.35">
      <c r="A56" s="57" t="s">
        <v>310</v>
      </c>
      <c r="B56" s="55" t="s">
        <v>311</v>
      </c>
      <c r="C56" s="117" t="s">
        <v>318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93">
        <v>0</v>
      </c>
      <c r="J56" s="93">
        <v>0</v>
      </c>
      <c r="K56" s="93">
        <v>0</v>
      </c>
      <c r="L56" s="42">
        <v>0</v>
      </c>
      <c r="M56" s="42">
        <v>0</v>
      </c>
      <c r="N56" s="93">
        <v>0</v>
      </c>
      <c r="O56" s="93">
        <v>0</v>
      </c>
      <c r="P56" s="93">
        <v>0</v>
      </c>
      <c r="Q56" s="42">
        <v>0</v>
      </c>
      <c r="R56" s="42">
        <v>0</v>
      </c>
      <c r="S56" s="42">
        <v>0</v>
      </c>
      <c r="T56" s="42"/>
      <c r="U56" s="115"/>
      <c r="V56" s="114" t="s">
        <v>274</v>
      </c>
      <c r="W56" s="115" t="s">
        <v>275</v>
      </c>
      <c r="X56" s="58" t="s">
        <v>11</v>
      </c>
      <c r="Y56" s="154" t="s">
        <v>11</v>
      </c>
      <c r="Z56" s="116" t="s">
        <v>211</v>
      </c>
      <c r="AA56" s="116" t="s">
        <v>144</v>
      </c>
      <c r="AC56" s="56"/>
      <c r="AD56" s="123">
        <f t="shared" si="2"/>
        <v>0</v>
      </c>
      <c r="AF56" s="56"/>
      <c r="AH56" s="56"/>
    </row>
    <row r="57" spans="1:34" s="51" customFormat="1" ht="157.5" customHeight="1" x14ac:dyDescent="0.35">
      <c r="A57" s="57" t="s">
        <v>312</v>
      </c>
      <c r="B57" s="55" t="s">
        <v>313</v>
      </c>
      <c r="C57" s="117" t="s">
        <v>488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93">
        <v>0</v>
      </c>
      <c r="J57" s="93">
        <v>0</v>
      </c>
      <c r="K57" s="93">
        <v>418</v>
      </c>
      <c r="L57" s="42">
        <v>0</v>
      </c>
      <c r="M57" s="42">
        <v>0</v>
      </c>
      <c r="N57" s="93">
        <v>0</v>
      </c>
      <c r="O57" s="93">
        <v>0</v>
      </c>
      <c r="P57" s="93">
        <v>10</v>
      </c>
      <c r="Q57" s="42">
        <v>0</v>
      </c>
      <c r="R57" s="42">
        <v>0</v>
      </c>
      <c r="S57" s="42">
        <v>0</v>
      </c>
      <c r="T57" s="42">
        <v>0</v>
      </c>
      <c r="U57" s="137"/>
      <c r="V57" s="132" t="s">
        <v>274</v>
      </c>
      <c r="W57" s="101" t="s">
        <v>275</v>
      </c>
      <c r="X57" s="134" t="s">
        <v>11</v>
      </c>
      <c r="Y57" s="154">
        <v>0</v>
      </c>
      <c r="Z57" s="102" t="s">
        <v>211</v>
      </c>
      <c r="AA57" s="102" t="s">
        <v>477</v>
      </c>
      <c r="AC57" s="56"/>
      <c r="AD57" s="123">
        <f t="shared" si="2"/>
        <v>408</v>
      </c>
      <c r="AF57" s="56"/>
      <c r="AH57" s="56"/>
    </row>
    <row r="58" spans="1:34" s="51" customFormat="1" ht="133.5" customHeight="1" x14ac:dyDescent="0.35">
      <c r="A58" s="57" t="s">
        <v>426</v>
      </c>
      <c r="B58" s="55" t="s">
        <v>425</v>
      </c>
      <c r="C58" s="117" t="s">
        <v>451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93">
        <v>0</v>
      </c>
      <c r="J58" s="93">
        <v>0</v>
      </c>
      <c r="K58" s="93">
        <v>82</v>
      </c>
      <c r="L58" s="42"/>
      <c r="M58" s="42">
        <v>0</v>
      </c>
      <c r="N58" s="93">
        <v>0</v>
      </c>
      <c r="O58" s="93">
        <v>0</v>
      </c>
      <c r="P58" s="93">
        <v>0</v>
      </c>
      <c r="Q58" s="42">
        <v>0</v>
      </c>
      <c r="R58" s="42">
        <v>0</v>
      </c>
      <c r="S58" s="42">
        <v>0</v>
      </c>
      <c r="T58" s="42">
        <v>0</v>
      </c>
      <c r="U58" s="137"/>
      <c r="V58" s="132" t="s">
        <v>274</v>
      </c>
      <c r="W58" s="101" t="s">
        <v>275</v>
      </c>
      <c r="X58" s="134" t="s">
        <v>11</v>
      </c>
      <c r="Y58" s="134">
        <v>0</v>
      </c>
      <c r="Z58" s="102" t="s">
        <v>211</v>
      </c>
      <c r="AA58" s="102" t="s">
        <v>478</v>
      </c>
      <c r="AC58" s="56"/>
      <c r="AD58" s="123">
        <f t="shared" si="2"/>
        <v>82</v>
      </c>
      <c r="AF58" s="56"/>
      <c r="AH58" s="56"/>
    </row>
    <row r="59" spans="1:34" s="51" customFormat="1" ht="145.5" customHeight="1" x14ac:dyDescent="0.35">
      <c r="A59" s="57" t="s">
        <v>429</v>
      </c>
      <c r="B59" s="55" t="s">
        <v>428</v>
      </c>
      <c r="C59" s="117" t="s">
        <v>452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93">
        <v>0</v>
      </c>
      <c r="J59" s="93">
        <v>0</v>
      </c>
      <c r="K59" s="93">
        <v>20</v>
      </c>
      <c r="L59" s="42">
        <v>0</v>
      </c>
      <c r="M59" s="42">
        <v>0</v>
      </c>
      <c r="N59" s="93">
        <v>0</v>
      </c>
      <c r="O59" s="93">
        <v>0</v>
      </c>
      <c r="P59" s="93">
        <v>0</v>
      </c>
      <c r="Q59" s="42">
        <v>0</v>
      </c>
      <c r="R59" s="42">
        <v>0</v>
      </c>
      <c r="S59" s="42">
        <v>0</v>
      </c>
      <c r="T59" s="42">
        <v>0</v>
      </c>
      <c r="U59" s="137"/>
      <c r="V59" s="132" t="s">
        <v>274</v>
      </c>
      <c r="W59" s="101" t="s">
        <v>275</v>
      </c>
      <c r="X59" s="134" t="s">
        <v>11</v>
      </c>
      <c r="Y59" s="134" t="s">
        <v>11</v>
      </c>
      <c r="Z59" s="102" t="s">
        <v>211</v>
      </c>
      <c r="AA59" s="102" t="s">
        <v>479</v>
      </c>
      <c r="AC59" s="56"/>
      <c r="AD59" s="123">
        <f t="shared" si="2"/>
        <v>20</v>
      </c>
      <c r="AF59" s="56"/>
      <c r="AH59" s="56"/>
    </row>
    <row r="60" spans="1:34" s="51" customFormat="1" ht="165.75" customHeight="1" x14ac:dyDescent="0.35">
      <c r="A60" s="57" t="s">
        <v>432</v>
      </c>
      <c r="B60" s="55" t="s">
        <v>431</v>
      </c>
      <c r="C60" s="117" t="s">
        <v>453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93">
        <v>0</v>
      </c>
      <c r="J60" s="93">
        <v>0</v>
      </c>
      <c r="K60" s="93">
        <v>50</v>
      </c>
      <c r="L60" s="42">
        <v>0</v>
      </c>
      <c r="M60" s="42">
        <v>0</v>
      </c>
      <c r="N60" s="93">
        <v>0</v>
      </c>
      <c r="O60" s="93">
        <v>0</v>
      </c>
      <c r="P60" s="93">
        <v>0</v>
      </c>
      <c r="Q60" s="42">
        <v>0</v>
      </c>
      <c r="R60" s="42">
        <v>0</v>
      </c>
      <c r="S60" s="42">
        <v>0</v>
      </c>
      <c r="T60" s="42"/>
      <c r="U60" s="137"/>
      <c r="V60" s="132" t="s">
        <v>274</v>
      </c>
      <c r="W60" s="101" t="s">
        <v>275</v>
      </c>
      <c r="X60" s="134" t="s">
        <v>11</v>
      </c>
      <c r="Y60" s="134" t="s">
        <v>11</v>
      </c>
      <c r="Z60" s="102" t="s">
        <v>211</v>
      </c>
      <c r="AA60" s="102" t="s">
        <v>483</v>
      </c>
      <c r="AC60" s="56"/>
      <c r="AD60" s="123">
        <f t="shared" si="2"/>
        <v>50</v>
      </c>
      <c r="AF60" s="56"/>
      <c r="AH60" s="56"/>
    </row>
    <row r="61" spans="1:34" s="51" customFormat="1" ht="165.75" customHeight="1" x14ac:dyDescent="0.35">
      <c r="A61" s="57" t="s">
        <v>434</v>
      </c>
      <c r="B61" s="55" t="s">
        <v>435</v>
      </c>
      <c r="C61" s="117" t="s">
        <v>436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93">
        <v>0</v>
      </c>
      <c r="J61" s="93">
        <v>0</v>
      </c>
      <c r="K61" s="93">
        <v>17</v>
      </c>
      <c r="L61" s="42">
        <v>0</v>
      </c>
      <c r="M61" s="42">
        <v>0</v>
      </c>
      <c r="N61" s="93">
        <v>0</v>
      </c>
      <c r="O61" s="93">
        <v>0</v>
      </c>
      <c r="P61" s="93">
        <v>0</v>
      </c>
      <c r="Q61" s="42">
        <v>0</v>
      </c>
      <c r="R61" s="42">
        <v>0</v>
      </c>
      <c r="S61" s="42">
        <v>0</v>
      </c>
      <c r="T61" s="42"/>
      <c r="U61" s="137"/>
      <c r="V61" s="132" t="s">
        <v>274</v>
      </c>
      <c r="W61" s="101" t="s">
        <v>275</v>
      </c>
      <c r="X61" s="134" t="s">
        <v>11</v>
      </c>
      <c r="Y61" s="134" t="s">
        <v>11</v>
      </c>
      <c r="Z61" s="102" t="s">
        <v>211</v>
      </c>
      <c r="AA61" s="102" t="s">
        <v>480</v>
      </c>
      <c r="AC61" s="56"/>
      <c r="AD61" s="123">
        <f t="shared" si="2"/>
        <v>17</v>
      </c>
      <c r="AF61" s="56"/>
      <c r="AH61" s="56"/>
    </row>
    <row r="62" spans="1:34" s="51" customFormat="1" ht="280.5" x14ac:dyDescent="0.35">
      <c r="A62" s="57" t="s">
        <v>50</v>
      </c>
      <c r="B62" s="55" t="s">
        <v>71</v>
      </c>
      <c r="C62" s="117" t="s">
        <v>146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93">
        <v>0</v>
      </c>
      <c r="J62" s="93">
        <v>0</v>
      </c>
      <c r="K62" s="93">
        <v>0</v>
      </c>
      <c r="L62" s="42">
        <v>0</v>
      </c>
      <c r="M62" s="42">
        <v>0</v>
      </c>
      <c r="N62" s="93">
        <v>0</v>
      </c>
      <c r="O62" s="93">
        <v>0</v>
      </c>
      <c r="P62" s="93">
        <v>0</v>
      </c>
      <c r="Q62" s="42">
        <v>0</v>
      </c>
      <c r="R62" s="42">
        <v>0</v>
      </c>
      <c r="S62" s="42">
        <v>0</v>
      </c>
      <c r="T62" s="93">
        <v>0</v>
      </c>
      <c r="U62" s="38"/>
      <c r="V62" s="114" t="s">
        <v>171</v>
      </c>
      <c r="W62" s="115" t="s">
        <v>144</v>
      </c>
      <c r="X62" s="115" t="s">
        <v>144</v>
      </c>
      <c r="Y62" s="154" t="s">
        <v>144</v>
      </c>
      <c r="Z62" s="116" t="s">
        <v>144</v>
      </c>
      <c r="AA62" s="116" t="s">
        <v>466</v>
      </c>
      <c r="AC62" s="56"/>
      <c r="AD62" s="123">
        <f t="shared" si="2"/>
        <v>0</v>
      </c>
      <c r="AF62" s="56"/>
      <c r="AH62" s="56"/>
    </row>
    <row r="63" spans="1:34" s="51" customFormat="1" ht="208.5" customHeight="1" x14ac:dyDescent="0.35">
      <c r="A63" s="57" t="s">
        <v>52</v>
      </c>
      <c r="B63" s="55" t="s">
        <v>72</v>
      </c>
      <c r="C63" s="117" t="s">
        <v>146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93">
        <v>0</v>
      </c>
      <c r="J63" s="93">
        <v>0</v>
      </c>
      <c r="K63" s="93">
        <v>0</v>
      </c>
      <c r="L63" s="42">
        <v>0</v>
      </c>
      <c r="M63" s="42">
        <v>0</v>
      </c>
      <c r="N63" s="93">
        <v>0</v>
      </c>
      <c r="O63" s="93">
        <v>0</v>
      </c>
      <c r="P63" s="93">
        <v>0</v>
      </c>
      <c r="Q63" s="42">
        <v>0</v>
      </c>
      <c r="R63" s="42">
        <v>0</v>
      </c>
      <c r="S63" s="42">
        <v>0</v>
      </c>
      <c r="T63" s="93">
        <v>0</v>
      </c>
      <c r="U63" s="38"/>
      <c r="V63" s="114" t="s">
        <v>216</v>
      </c>
      <c r="W63" s="113" t="s">
        <v>172</v>
      </c>
      <c r="X63" s="113">
        <v>301541.90000000002</v>
      </c>
      <c r="Y63" s="179">
        <v>0</v>
      </c>
      <c r="Z63" s="116" t="s">
        <v>211</v>
      </c>
      <c r="AA63" s="102" t="s">
        <v>456</v>
      </c>
      <c r="AC63" s="56"/>
      <c r="AD63" s="123">
        <f t="shared" si="2"/>
        <v>0</v>
      </c>
      <c r="AF63" s="56"/>
      <c r="AH63" s="56"/>
    </row>
    <row r="64" spans="1:34" s="51" customFormat="1" ht="291.75" customHeight="1" x14ac:dyDescent="0.35">
      <c r="A64" s="57" t="s">
        <v>54</v>
      </c>
      <c r="B64" s="55" t="s">
        <v>73</v>
      </c>
      <c r="C64" s="117" t="s">
        <v>146</v>
      </c>
      <c r="D64" s="42">
        <v>0</v>
      </c>
      <c r="E64" s="42">
        <v>0</v>
      </c>
      <c r="F64" s="42">
        <v>0</v>
      </c>
      <c r="G64" s="42">
        <v>0</v>
      </c>
      <c r="H64" s="42">
        <v>301541.90000000002</v>
      </c>
      <c r="I64" s="93">
        <v>0</v>
      </c>
      <c r="J64" s="93">
        <v>0</v>
      </c>
      <c r="K64" s="93">
        <v>0</v>
      </c>
      <c r="L64" s="42">
        <v>0</v>
      </c>
      <c r="M64" s="42">
        <v>0</v>
      </c>
      <c r="N64" s="93">
        <v>0</v>
      </c>
      <c r="O64" s="93">
        <v>0</v>
      </c>
      <c r="P64" s="93">
        <v>0</v>
      </c>
      <c r="Q64" s="42">
        <v>0</v>
      </c>
      <c r="R64" s="42">
        <v>0</v>
      </c>
      <c r="S64" s="93">
        <v>0</v>
      </c>
      <c r="T64" s="42">
        <v>0</v>
      </c>
      <c r="U64" s="114"/>
      <c r="V64" s="181" t="s">
        <v>173</v>
      </c>
      <c r="W64" s="115" t="s">
        <v>101</v>
      </c>
      <c r="X64" s="115" t="s">
        <v>388</v>
      </c>
      <c r="Y64" s="175" t="s">
        <v>144</v>
      </c>
      <c r="Z64" s="116" t="s">
        <v>144</v>
      </c>
      <c r="AA64" s="102" t="s">
        <v>466</v>
      </c>
      <c r="AC64" s="56"/>
      <c r="AD64" s="123">
        <f t="shared" si="2"/>
        <v>0</v>
      </c>
      <c r="AF64" s="56"/>
      <c r="AH64" s="56"/>
    </row>
    <row r="65" spans="1:34" s="51" customFormat="1" ht="76.5" x14ac:dyDescent="0.35">
      <c r="A65" s="57" t="s">
        <v>56</v>
      </c>
      <c r="B65" s="55" t="s">
        <v>74</v>
      </c>
      <c r="C65" s="117" t="s">
        <v>146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93">
        <v>0</v>
      </c>
      <c r="J65" s="93">
        <v>0</v>
      </c>
      <c r="K65" s="93">
        <v>0</v>
      </c>
      <c r="L65" s="42">
        <v>0</v>
      </c>
      <c r="M65" s="42">
        <v>0</v>
      </c>
      <c r="N65" s="93">
        <v>0</v>
      </c>
      <c r="O65" s="93">
        <v>0</v>
      </c>
      <c r="P65" s="93">
        <v>0</v>
      </c>
      <c r="Q65" s="42">
        <v>0</v>
      </c>
      <c r="R65" s="42">
        <v>0</v>
      </c>
      <c r="S65" s="42">
        <v>0</v>
      </c>
      <c r="T65" s="93">
        <v>0</v>
      </c>
      <c r="U65" s="38"/>
      <c r="V65" s="114" t="s">
        <v>174</v>
      </c>
      <c r="W65" s="115" t="s">
        <v>170</v>
      </c>
      <c r="X65" s="58">
        <v>4</v>
      </c>
      <c r="Y65" s="154">
        <v>1</v>
      </c>
      <c r="Z65" s="116" t="s">
        <v>211</v>
      </c>
      <c r="AA65" s="116" t="s">
        <v>456</v>
      </c>
      <c r="AC65" s="56"/>
      <c r="AD65" s="123">
        <f t="shared" si="2"/>
        <v>0</v>
      </c>
      <c r="AF65" s="56"/>
      <c r="AH65" s="56"/>
    </row>
    <row r="66" spans="1:34" s="51" customFormat="1" ht="134.25" customHeight="1" x14ac:dyDescent="0.35">
      <c r="A66" s="57" t="s">
        <v>58</v>
      </c>
      <c r="B66" s="55" t="s">
        <v>75</v>
      </c>
      <c r="C66" s="117" t="s">
        <v>146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93">
        <v>0</v>
      </c>
      <c r="J66" s="93">
        <v>0</v>
      </c>
      <c r="K66" s="93">
        <v>0</v>
      </c>
      <c r="L66" s="42">
        <v>0</v>
      </c>
      <c r="M66" s="42">
        <v>0</v>
      </c>
      <c r="N66" s="93">
        <v>0</v>
      </c>
      <c r="O66" s="93">
        <v>0</v>
      </c>
      <c r="P66" s="93">
        <v>0</v>
      </c>
      <c r="Q66" s="42">
        <v>0</v>
      </c>
      <c r="R66" s="42">
        <v>0</v>
      </c>
      <c r="S66" s="42">
        <v>0</v>
      </c>
      <c r="T66" s="93">
        <v>0</v>
      </c>
      <c r="U66" s="38"/>
      <c r="V66" s="114" t="s">
        <v>175</v>
      </c>
      <c r="W66" s="115" t="s">
        <v>144</v>
      </c>
      <c r="X66" s="115" t="s">
        <v>144</v>
      </c>
      <c r="Y66" s="154" t="s">
        <v>467</v>
      </c>
      <c r="Z66" s="116" t="s">
        <v>290</v>
      </c>
      <c r="AA66" s="116"/>
      <c r="AC66" s="56"/>
      <c r="AD66" s="123">
        <f t="shared" si="2"/>
        <v>0</v>
      </c>
      <c r="AF66" s="56"/>
      <c r="AH66" s="56"/>
    </row>
    <row r="67" spans="1:34" s="51" customFormat="1" ht="295.5" customHeight="1" x14ac:dyDescent="0.35">
      <c r="A67" s="57" t="s">
        <v>59</v>
      </c>
      <c r="B67" s="55" t="s">
        <v>292</v>
      </c>
      <c r="C67" s="117"/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93">
        <v>0</v>
      </c>
      <c r="J67" s="93">
        <v>0</v>
      </c>
      <c r="K67" s="93">
        <v>0</v>
      </c>
      <c r="L67" s="42">
        <v>0</v>
      </c>
      <c r="M67" s="42">
        <v>0</v>
      </c>
      <c r="N67" s="93">
        <v>0</v>
      </c>
      <c r="O67" s="93">
        <v>0</v>
      </c>
      <c r="P67" s="93">
        <v>0</v>
      </c>
      <c r="Q67" s="42">
        <v>0</v>
      </c>
      <c r="R67" s="42">
        <v>0</v>
      </c>
      <c r="S67" s="42">
        <v>0</v>
      </c>
      <c r="T67" s="93">
        <v>0</v>
      </c>
      <c r="U67" s="38"/>
      <c r="V67" s="114" t="s">
        <v>389</v>
      </c>
      <c r="W67" s="115" t="s">
        <v>101</v>
      </c>
      <c r="X67" s="88" t="s">
        <v>388</v>
      </c>
      <c r="Y67" s="154" t="s">
        <v>144</v>
      </c>
      <c r="Z67" s="116" t="s">
        <v>144</v>
      </c>
      <c r="AA67" s="116" t="s">
        <v>466</v>
      </c>
      <c r="AC67" s="56"/>
      <c r="AD67" s="123">
        <f t="shared" si="2"/>
        <v>0</v>
      </c>
      <c r="AF67" s="56"/>
      <c r="AH67" s="56"/>
    </row>
    <row r="68" spans="1:34" s="51" customFormat="1" ht="246" customHeight="1" x14ac:dyDescent="0.35">
      <c r="A68" s="57" t="s">
        <v>76</v>
      </c>
      <c r="B68" s="55" t="s">
        <v>77</v>
      </c>
      <c r="C68" s="117" t="s">
        <v>146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93">
        <v>0</v>
      </c>
      <c r="J68" s="93">
        <v>0</v>
      </c>
      <c r="K68" s="93">
        <v>0</v>
      </c>
      <c r="L68" s="42">
        <v>0</v>
      </c>
      <c r="M68" s="42">
        <v>0</v>
      </c>
      <c r="N68" s="93">
        <v>0</v>
      </c>
      <c r="O68" s="93">
        <v>0</v>
      </c>
      <c r="P68" s="93">
        <v>0</v>
      </c>
      <c r="Q68" s="42">
        <v>0</v>
      </c>
      <c r="R68" s="42">
        <v>0</v>
      </c>
      <c r="S68" s="42">
        <v>0</v>
      </c>
      <c r="T68" s="93">
        <v>0</v>
      </c>
      <c r="U68" s="38"/>
      <c r="V68" s="114" t="s">
        <v>176</v>
      </c>
      <c r="W68" s="115" t="s">
        <v>177</v>
      </c>
      <c r="X68" s="115">
        <v>45000</v>
      </c>
      <c r="Y68" s="100" t="s">
        <v>144</v>
      </c>
      <c r="Z68" s="116" t="s">
        <v>468</v>
      </c>
      <c r="AA68" s="113" t="s">
        <v>456</v>
      </c>
      <c r="AC68" s="56"/>
      <c r="AD68" s="123">
        <f t="shared" si="2"/>
        <v>0</v>
      </c>
      <c r="AF68" s="56"/>
      <c r="AH68" s="56"/>
    </row>
    <row r="69" spans="1:34" s="51" customFormat="1" ht="87" customHeight="1" x14ac:dyDescent="0.35">
      <c r="A69" s="57" t="s">
        <v>78</v>
      </c>
      <c r="B69" s="55" t="s">
        <v>79</v>
      </c>
      <c r="C69" s="117" t="s">
        <v>146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93">
        <v>0</v>
      </c>
      <c r="J69" s="93">
        <v>0</v>
      </c>
      <c r="K69" s="93">
        <v>0</v>
      </c>
      <c r="L69" s="42">
        <v>0</v>
      </c>
      <c r="M69" s="42">
        <v>0</v>
      </c>
      <c r="N69" s="93">
        <v>0</v>
      </c>
      <c r="O69" s="93">
        <v>0</v>
      </c>
      <c r="P69" s="93">
        <v>0</v>
      </c>
      <c r="Q69" s="42">
        <v>0</v>
      </c>
      <c r="R69" s="42">
        <v>0</v>
      </c>
      <c r="S69" s="42">
        <v>0</v>
      </c>
      <c r="T69" s="93">
        <v>0</v>
      </c>
      <c r="U69" s="38"/>
      <c r="V69" s="114" t="s">
        <v>404</v>
      </c>
      <c r="W69" s="101" t="s">
        <v>405</v>
      </c>
      <c r="X69" s="115">
        <v>1</v>
      </c>
      <c r="Y69" s="100" t="s">
        <v>144</v>
      </c>
      <c r="Z69" s="116" t="s">
        <v>291</v>
      </c>
      <c r="AA69" s="102" t="s">
        <v>484</v>
      </c>
      <c r="AC69" s="56"/>
      <c r="AD69" s="123">
        <f t="shared" si="2"/>
        <v>0</v>
      </c>
      <c r="AF69" s="56"/>
      <c r="AH69" s="56"/>
    </row>
    <row r="70" spans="1:34" s="51" customFormat="1" ht="126" customHeight="1" x14ac:dyDescent="0.35">
      <c r="A70" s="57" t="s">
        <v>281</v>
      </c>
      <c r="B70" s="55" t="s">
        <v>293</v>
      </c>
      <c r="C70" s="117" t="s">
        <v>146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93">
        <v>0</v>
      </c>
      <c r="J70" s="93">
        <v>0</v>
      </c>
      <c r="K70" s="93">
        <v>0</v>
      </c>
      <c r="L70" s="42">
        <v>0</v>
      </c>
      <c r="M70" s="42">
        <v>0</v>
      </c>
      <c r="N70" s="93">
        <v>0</v>
      </c>
      <c r="O70" s="93">
        <v>0</v>
      </c>
      <c r="P70" s="93">
        <v>0</v>
      </c>
      <c r="Q70" s="42">
        <v>0</v>
      </c>
      <c r="R70" s="42">
        <v>0</v>
      </c>
      <c r="S70" s="42">
        <v>0</v>
      </c>
      <c r="T70" s="93">
        <v>0</v>
      </c>
      <c r="U70" s="38"/>
      <c r="V70" s="114" t="s">
        <v>288</v>
      </c>
      <c r="W70" s="115" t="s">
        <v>170</v>
      </c>
      <c r="X70" s="115">
        <v>5</v>
      </c>
      <c r="Y70" s="173">
        <v>8</v>
      </c>
      <c r="Z70" s="116" t="s">
        <v>290</v>
      </c>
      <c r="AA70" s="116"/>
      <c r="AC70" s="56"/>
      <c r="AD70" s="123">
        <f t="shared" si="2"/>
        <v>0</v>
      </c>
      <c r="AF70" s="56"/>
      <c r="AH70" s="56"/>
    </row>
    <row r="71" spans="1:34" s="51" customFormat="1" ht="102" x14ac:dyDescent="0.35">
      <c r="A71" s="57" t="s">
        <v>80</v>
      </c>
      <c r="B71" s="55" t="s">
        <v>81</v>
      </c>
      <c r="C71" s="117" t="s">
        <v>146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93">
        <v>0</v>
      </c>
      <c r="J71" s="93">
        <v>0</v>
      </c>
      <c r="K71" s="93">
        <v>0</v>
      </c>
      <c r="L71" s="42">
        <v>0</v>
      </c>
      <c r="M71" s="42">
        <v>0</v>
      </c>
      <c r="N71" s="93">
        <v>0</v>
      </c>
      <c r="O71" s="93">
        <v>0</v>
      </c>
      <c r="P71" s="93">
        <v>0</v>
      </c>
      <c r="Q71" s="42">
        <v>0</v>
      </c>
      <c r="R71" s="42">
        <v>0</v>
      </c>
      <c r="S71" s="42">
        <v>0</v>
      </c>
      <c r="T71" s="93">
        <v>0</v>
      </c>
      <c r="U71" s="38"/>
      <c r="V71" s="114" t="s">
        <v>178</v>
      </c>
      <c r="W71" s="115" t="s">
        <v>144</v>
      </c>
      <c r="X71" s="115" t="s">
        <v>144</v>
      </c>
      <c r="Y71" s="180" t="s">
        <v>469</v>
      </c>
      <c r="Z71" s="116" t="s">
        <v>290</v>
      </c>
      <c r="AA71" s="113"/>
      <c r="AC71" s="56"/>
      <c r="AD71" s="123">
        <f t="shared" si="2"/>
        <v>0</v>
      </c>
      <c r="AF71" s="56"/>
      <c r="AH71" s="56"/>
    </row>
    <row r="72" spans="1:34" s="51" customFormat="1" ht="72" customHeight="1" x14ac:dyDescent="0.35">
      <c r="A72" s="57" t="s">
        <v>82</v>
      </c>
      <c r="B72" s="55" t="s">
        <v>83</v>
      </c>
      <c r="C72" s="117" t="s">
        <v>146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93">
        <v>0</v>
      </c>
      <c r="J72" s="93">
        <v>0</v>
      </c>
      <c r="K72" s="93">
        <v>0</v>
      </c>
      <c r="L72" s="42">
        <v>0</v>
      </c>
      <c r="M72" s="42">
        <v>0</v>
      </c>
      <c r="N72" s="93">
        <v>0</v>
      </c>
      <c r="O72" s="93">
        <v>0</v>
      </c>
      <c r="P72" s="93">
        <v>0</v>
      </c>
      <c r="Q72" s="42">
        <v>0</v>
      </c>
      <c r="R72" s="42">
        <v>0</v>
      </c>
      <c r="S72" s="42">
        <v>0</v>
      </c>
      <c r="T72" s="93">
        <v>0</v>
      </c>
      <c r="U72" s="38"/>
      <c r="V72" s="60" t="s">
        <v>179</v>
      </c>
      <c r="W72" s="115" t="s">
        <v>170</v>
      </c>
      <c r="X72" s="58">
        <v>4</v>
      </c>
      <c r="Y72" s="154">
        <v>1</v>
      </c>
      <c r="Z72" s="116" t="s">
        <v>211</v>
      </c>
      <c r="AA72" s="116" t="s">
        <v>456</v>
      </c>
      <c r="AC72" s="56"/>
      <c r="AD72" s="123">
        <f t="shared" si="2"/>
        <v>0</v>
      </c>
      <c r="AF72" s="56"/>
      <c r="AH72" s="56"/>
    </row>
    <row r="73" spans="1:34" s="51" customFormat="1" ht="272.25" customHeight="1" x14ac:dyDescent="0.35">
      <c r="A73" s="57" t="s">
        <v>84</v>
      </c>
      <c r="B73" s="55" t="s">
        <v>85</v>
      </c>
      <c r="C73" s="117" t="s">
        <v>146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93">
        <v>0</v>
      </c>
      <c r="J73" s="93">
        <v>0</v>
      </c>
      <c r="K73" s="93">
        <v>0</v>
      </c>
      <c r="L73" s="42">
        <v>0</v>
      </c>
      <c r="M73" s="42">
        <v>0</v>
      </c>
      <c r="N73" s="93">
        <v>0</v>
      </c>
      <c r="O73" s="93">
        <v>0</v>
      </c>
      <c r="P73" s="93">
        <v>0</v>
      </c>
      <c r="Q73" s="42">
        <v>0</v>
      </c>
      <c r="R73" s="42">
        <v>0</v>
      </c>
      <c r="S73" s="42">
        <v>0</v>
      </c>
      <c r="T73" s="93">
        <v>0</v>
      </c>
      <c r="U73" s="38"/>
      <c r="V73" s="115" t="s">
        <v>180</v>
      </c>
      <c r="W73" s="115" t="s">
        <v>170</v>
      </c>
      <c r="X73" s="58">
        <v>1000</v>
      </c>
      <c r="Y73" s="154">
        <v>274</v>
      </c>
      <c r="Z73" s="116" t="s">
        <v>211</v>
      </c>
      <c r="AA73" s="116" t="s">
        <v>456</v>
      </c>
      <c r="AC73" s="56"/>
      <c r="AD73" s="123">
        <f t="shared" si="2"/>
        <v>0</v>
      </c>
      <c r="AF73" s="56"/>
      <c r="AH73" s="56"/>
    </row>
    <row r="74" spans="1:34" s="51" customFormat="1" ht="231" customHeight="1" x14ac:dyDescent="0.35">
      <c r="A74" s="57" t="s">
        <v>294</v>
      </c>
      <c r="B74" s="55" t="s">
        <v>295</v>
      </c>
      <c r="C74" s="117" t="s">
        <v>146</v>
      </c>
      <c r="D74" s="42">
        <v>0</v>
      </c>
      <c r="E74" s="42">
        <v>590</v>
      </c>
      <c r="F74" s="42">
        <v>0</v>
      </c>
      <c r="G74" s="42">
        <v>0</v>
      </c>
      <c r="H74" s="42">
        <v>0</v>
      </c>
      <c r="I74" s="93">
        <v>0</v>
      </c>
      <c r="J74" s="93">
        <v>0</v>
      </c>
      <c r="K74" s="93">
        <v>590</v>
      </c>
      <c r="L74" s="42">
        <v>0</v>
      </c>
      <c r="M74" s="42">
        <v>0</v>
      </c>
      <c r="N74" s="93">
        <v>0</v>
      </c>
      <c r="O74" s="93">
        <v>0</v>
      </c>
      <c r="P74" s="93">
        <v>590</v>
      </c>
      <c r="Q74" s="42">
        <v>0</v>
      </c>
      <c r="R74" s="42">
        <v>0</v>
      </c>
      <c r="S74" s="42">
        <v>0</v>
      </c>
      <c r="T74" s="93">
        <v>590</v>
      </c>
      <c r="U74" s="38"/>
      <c r="V74" s="115" t="s">
        <v>289</v>
      </c>
      <c r="W74" s="115" t="s">
        <v>405</v>
      </c>
      <c r="X74" s="115">
        <v>2</v>
      </c>
      <c r="Y74" s="154" t="s">
        <v>470</v>
      </c>
      <c r="Z74" s="116" t="s">
        <v>211</v>
      </c>
      <c r="AA74" s="38"/>
      <c r="AD74" s="123">
        <f t="shared" si="2"/>
        <v>0</v>
      </c>
    </row>
    <row r="75" spans="1:34" s="51" customFormat="1" ht="119.25" customHeight="1" x14ac:dyDescent="0.35">
      <c r="A75" s="52"/>
      <c r="B75" s="50" t="s">
        <v>31</v>
      </c>
      <c r="C75" s="126">
        <v>0</v>
      </c>
      <c r="D75" s="40">
        <f>SUM(D76+D77+D79+D78)</f>
        <v>418</v>
      </c>
      <c r="E75" s="40">
        <f t="shared" ref="E75:T75" si="3">SUM(E76+E77+E79+E78)</f>
        <v>132</v>
      </c>
      <c r="F75" s="40">
        <f t="shared" si="3"/>
        <v>0</v>
      </c>
      <c r="G75" s="40">
        <f t="shared" si="3"/>
        <v>0</v>
      </c>
      <c r="H75" s="40">
        <f t="shared" si="3"/>
        <v>0</v>
      </c>
      <c r="I75" s="148">
        <f t="shared" si="3"/>
        <v>418</v>
      </c>
      <c r="J75" s="148">
        <f t="shared" si="3"/>
        <v>0</v>
      </c>
      <c r="K75" s="148">
        <f t="shared" si="3"/>
        <v>132</v>
      </c>
      <c r="L75" s="40">
        <f t="shared" si="3"/>
        <v>0</v>
      </c>
      <c r="M75" s="40">
        <f t="shared" si="3"/>
        <v>0</v>
      </c>
      <c r="N75" s="148">
        <f t="shared" si="3"/>
        <v>0</v>
      </c>
      <c r="O75" s="148">
        <f t="shared" si="3"/>
        <v>0</v>
      </c>
      <c r="P75" s="148">
        <f t="shared" si="3"/>
        <v>0</v>
      </c>
      <c r="Q75" s="40">
        <f t="shared" si="3"/>
        <v>0</v>
      </c>
      <c r="R75" s="40">
        <f t="shared" si="3"/>
        <v>0</v>
      </c>
      <c r="S75" s="40">
        <f t="shared" si="3"/>
        <v>0</v>
      </c>
      <c r="T75" s="40">
        <f t="shared" si="3"/>
        <v>0</v>
      </c>
      <c r="U75" s="42"/>
      <c r="V75" s="116"/>
      <c r="W75" s="38"/>
      <c r="X75" s="38"/>
      <c r="Y75" s="103"/>
      <c r="Z75" s="116"/>
      <c r="AA75" s="116"/>
      <c r="AB75" s="51">
        <v>382.6</v>
      </c>
      <c r="AC75" s="56">
        <f>AB75-N75-P75</f>
        <v>382.6</v>
      </c>
      <c r="AD75" s="123">
        <f t="shared" si="2"/>
        <v>550</v>
      </c>
    </row>
    <row r="76" spans="1:34" s="51" customFormat="1" ht="183" customHeight="1" x14ac:dyDescent="0.35">
      <c r="A76" s="128" t="s">
        <v>33</v>
      </c>
      <c r="B76" s="61" t="s">
        <v>188</v>
      </c>
      <c r="C76" s="117" t="s">
        <v>146</v>
      </c>
      <c r="D76" s="43">
        <v>76</v>
      </c>
      <c r="E76" s="43">
        <v>24</v>
      </c>
      <c r="F76" s="43">
        <v>0</v>
      </c>
      <c r="G76" s="43">
        <v>0</v>
      </c>
      <c r="H76" s="43">
        <v>0</v>
      </c>
      <c r="I76" s="94">
        <v>76</v>
      </c>
      <c r="J76" s="94">
        <v>0</v>
      </c>
      <c r="K76" s="94">
        <v>24</v>
      </c>
      <c r="L76" s="43">
        <v>0</v>
      </c>
      <c r="M76" s="43">
        <v>0</v>
      </c>
      <c r="N76" s="94">
        <v>0</v>
      </c>
      <c r="O76" s="94"/>
      <c r="P76" s="94">
        <v>0</v>
      </c>
      <c r="Q76" s="43">
        <v>0</v>
      </c>
      <c r="R76" s="43">
        <v>0</v>
      </c>
      <c r="S76" s="42">
        <v>0</v>
      </c>
      <c r="T76" s="43">
        <v>0</v>
      </c>
      <c r="U76" s="38"/>
      <c r="V76" s="113" t="s">
        <v>455</v>
      </c>
      <c r="W76" s="113" t="s">
        <v>144</v>
      </c>
      <c r="X76" s="113" t="s">
        <v>455</v>
      </c>
      <c r="Y76" s="154">
        <v>0</v>
      </c>
      <c r="Z76" s="116" t="s">
        <v>211</v>
      </c>
      <c r="AA76" s="116" t="s">
        <v>485</v>
      </c>
      <c r="AD76" s="123">
        <f t="shared" si="2"/>
        <v>100</v>
      </c>
    </row>
    <row r="77" spans="1:34" s="51" customFormat="1" ht="144.75" customHeight="1" x14ac:dyDescent="0.35">
      <c r="A77" s="128" t="s">
        <v>189</v>
      </c>
      <c r="B77" s="61" t="s">
        <v>190</v>
      </c>
      <c r="C77" s="117" t="s">
        <v>147</v>
      </c>
      <c r="D77" s="43">
        <v>190</v>
      </c>
      <c r="E77" s="43">
        <v>60</v>
      </c>
      <c r="F77" s="43">
        <v>0</v>
      </c>
      <c r="G77" s="43">
        <v>0</v>
      </c>
      <c r="H77" s="43">
        <v>0</v>
      </c>
      <c r="I77" s="94">
        <v>190</v>
      </c>
      <c r="J77" s="94">
        <v>0</v>
      </c>
      <c r="K77" s="94">
        <v>60</v>
      </c>
      <c r="L77" s="43">
        <v>0</v>
      </c>
      <c r="M77" s="43">
        <v>0</v>
      </c>
      <c r="N77" s="94">
        <v>0</v>
      </c>
      <c r="O77" s="94">
        <v>0</v>
      </c>
      <c r="P77" s="93">
        <v>0</v>
      </c>
      <c r="Q77" s="43">
        <v>0</v>
      </c>
      <c r="R77" s="43">
        <v>0</v>
      </c>
      <c r="S77" s="42">
        <v>0</v>
      </c>
      <c r="T77" s="43">
        <v>0</v>
      </c>
      <c r="U77" s="101"/>
      <c r="V77" s="73" t="s">
        <v>296</v>
      </c>
      <c r="W77" s="113" t="s">
        <v>111</v>
      </c>
      <c r="X77" s="74">
        <v>50</v>
      </c>
      <c r="Y77" s="156">
        <v>0</v>
      </c>
      <c r="Z77" s="116" t="s">
        <v>211</v>
      </c>
      <c r="AA77" s="102" t="s">
        <v>456</v>
      </c>
      <c r="AD77" s="123">
        <f t="shared" si="2"/>
        <v>250</v>
      </c>
    </row>
    <row r="78" spans="1:34" s="51" customFormat="1" ht="227.25" customHeight="1" x14ac:dyDescent="0.35">
      <c r="A78" s="128" t="s">
        <v>192</v>
      </c>
      <c r="B78" s="61" t="s">
        <v>191</v>
      </c>
      <c r="C78" s="117" t="s">
        <v>146</v>
      </c>
      <c r="D78" s="43">
        <v>24.7</v>
      </c>
      <c r="E78" s="43">
        <v>7.8</v>
      </c>
      <c r="F78" s="43">
        <v>0</v>
      </c>
      <c r="G78" s="43">
        <v>0</v>
      </c>
      <c r="H78" s="43">
        <v>0</v>
      </c>
      <c r="I78" s="94">
        <v>24.7</v>
      </c>
      <c r="J78" s="94">
        <v>0</v>
      </c>
      <c r="K78" s="94">
        <v>7.8</v>
      </c>
      <c r="L78" s="43">
        <v>0</v>
      </c>
      <c r="M78" s="43">
        <v>0</v>
      </c>
      <c r="N78" s="94">
        <v>0</v>
      </c>
      <c r="O78" s="94"/>
      <c r="P78" s="94">
        <v>0</v>
      </c>
      <c r="Q78" s="43">
        <v>0</v>
      </c>
      <c r="R78" s="43">
        <v>0</v>
      </c>
      <c r="S78" s="42">
        <v>0</v>
      </c>
      <c r="T78" s="94">
        <v>0</v>
      </c>
      <c r="U78" s="38"/>
      <c r="V78" s="113" t="s">
        <v>181</v>
      </c>
      <c r="W78" s="113" t="s">
        <v>111</v>
      </c>
      <c r="X78" s="74">
        <v>5</v>
      </c>
      <c r="Y78" s="156">
        <v>0</v>
      </c>
      <c r="Z78" s="116" t="s">
        <v>211</v>
      </c>
      <c r="AA78" s="102" t="s">
        <v>456</v>
      </c>
      <c r="AD78" s="123">
        <f t="shared" si="2"/>
        <v>32.5</v>
      </c>
    </row>
    <row r="79" spans="1:34" s="27" customFormat="1" ht="176.25" customHeight="1" x14ac:dyDescent="0.35">
      <c r="A79" s="128" t="s">
        <v>194</v>
      </c>
      <c r="B79" s="61" t="s">
        <v>193</v>
      </c>
      <c r="C79" s="117" t="s">
        <v>146</v>
      </c>
      <c r="D79" s="43">
        <v>127.3</v>
      </c>
      <c r="E79" s="43">
        <v>40.200000000000003</v>
      </c>
      <c r="F79" s="43">
        <v>0</v>
      </c>
      <c r="G79" s="43">
        <v>0</v>
      </c>
      <c r="H79" s="43">
        <v>0</v>
      </c>
      <c r="I79" s="94">
        <v>127.3</v>
      </c>
      <c r="J79" s="94">
        <v>0</v>
      </c>
      <c r="K79" s="94">
        <v>40.200000000000003</v>
      </c>
      <c r="L79" s="43">
        <v>0</v>
      </c>
      <c r="M79" s="43">
        <v>0</v>
      </c>
      <c r="N79" s="94">
        <v>0</v>
      </c>
      <c r="O79" s="94">
        <v>0</v>
      </c>
      <c r="P79" s="94">
        <v>0</v>
      </c>
      <c r="Q79" s="43">
        <v>0</v>
      </c>
      <c r="R79" s="43">
        <v>0</v>
      </c>
      <c r="S79" s="42">
        <v>0</v>
      </c>
      <c r="T79" s="43">
        <v>0</v>
      </c>
      <c r="U79" s="101"/>
      <c r="V79" s="113" t="s">
        <v>406</v>
      </c>
      <c r="W79" s="113" t="s">
        <v>111</v>
      </c>
      <c r="X79" s="74">
        <v>10</v>
      </c>
      <c r="Y79" s="156">
        <v>0</v>
      </c>
      <c r="Z79" s="116" t="s">
        <v>211</v>
      </c>
      <c r="AA79" s="102" t="s">
        <v>456</v>
      </c>
      <c r="AD79" s="123">
        <f t="shared" si="2"/>
        <v>167.5</v>
      </c>
    </row>
    <row r="80" spans="1:34" ht="96" customHeight="1" x14ac:dyDescent="0.35">
      <c r="A80" s="129" t="s">
        <v>210</v>
      </c>
      <c r="B80" s="62" t="s">
        <v>97</v>
      </c>
      <c r="C80" s="117" t="s">
        <v>146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125">
        <v>0</v>
      </c>
      <c r="J80" s="125">
        <v>0</v>
      </c>
      <c r="K80" s="125">
        <v>0</v>
      </c>
      <c r="L80" s="77">
        <v>0</v>
      </c>
      <c r="M80" s="77">
        <v>0</v>
      </c>
      <c r="N80" s="125">
        <v>0</v>
      </c>
      <c r="O80" s="125">
        <v>0</v>
      </c>
      <c r="P80" s="125">
        <v>0</v>
      </c>
      <c r="Q80" s="77">
        <v>0</v>
      </c>
      <c r="R80" s="77">
        <v>0</v>
      </c>
      <c r="S80" s="42">
        <v>0</v>
      </c>
      <c r="T80" s="125">
        <v>0</v>
      </c>
      <c r="U80" s="38"/>
      <c r="V80" s="113" t="s">
        <v>213</v>
      </c>
      <c r="W80" s="113" t="s">
        <v>111</v>
      </c>
      <c r="X80" s="74">
        <v>350</v>
      </c>
      <c r="Y80" s="156">
        <v>10</v>
      </c>
      <c r="Z80" s="116" t="s">
        <v>211</v>
      </c>
      <c r="AA80" s="102" t="s">
        <v>456</v>
      </c>
      <c r="AD80" s="123">
        <f t="shared" si="2"/>
        <v>0</v>
      </c>
    </row>
    <row r="81" spans="1:30" ht="25.5" customHeight="1" x14ac:dyDescent="0.35">
      <c r="A81" s="63"/>
      <c r="B81" s="64"/>
      <c r="C81" s="64"/>
      <c r="D81" s="64"/>
      <c r="E81" s="64"/>
      <c r="F81" s="64"/>
      <c r="G81" s="64"/>
      <c r="H81" s="64"/>
      <c r="I81" s="150"/>
      <c r="J81" s="150"/>
      <c r="K81" s="150"/>
      <c r="L81" s="64"/>
      <c r="M81" s="64"/>
      <c r="N81" s="150"/>
      <c r="O81" s="150"/>
      <c r="P81" s="150"/>
      <c r="Q81" s="64"/>
      <c r="R81" s="44"/>
      <c r="S81" s="44"/>
      <c r="T81" s="96"/>
      <c r="U81" s="44"/>
      <c r="V81" s="44"/>
      <c r="W81" s="44"/>
      <c r="X81" s="44"/>
      <c r="Y81" s="96"/>
      <c r="Z81" s="44"/>
      <c r="AA81" s="44"/>
    </row>
    <row r="82" spans="1:30" ht="21.75" customHeight="1" x14ac:dyDescent="0.35">
      <c r="A82" s="240" t="s">
        <v>217</v>
      </c>
      <c r="B82" s="240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</row>
    <row r="83" spans="1:30" ht="14.25" customHeight="1" x14ac:dyDescent="0.35">
      <c r="A83" s="240" t="s">
        <v>224</v>
      </c>
      <c r="B83" s="240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</row>
    <row r="84" spans="1:30" s="65" customFormat="1" ht="16.149999999999999" customHeight="1" x14ac:dyDescent="0.35">
      <c r="A84" s="240" t="s">
        <v>225</v>
      </c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D84" s="124"/>
    </row>
    <row r="85" spans="1:30" s="65" customFormat="1" ht="16.149999999999999" customHeight="1" x14ac:dyDescent="0.35">
      <c r="A85" s="240" t="s">
        <v>226</v>
      </c>
      <c r="B85" s="240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D85" s="124"/>
    </row>
    <row r="86" spans="1:30" s="65" customFormat="1" ht="16.149999999999999" customHeight="1" x14ac:dyDescent="0.35">
      <c r="A86" s="240" t="s">
        <v>227</v>
      </c>
      <c r="B86" s="240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D86" s="124"/>
    </row>
    <row r="87" spans="1:30" s="65" customFormat="1" ht="16.149999999999999" customHeight="1" x14ac:dyDescent="0.35">
      <c r="A87" s="240" t="s">
        <v>228</v>
      </c>
      <c r="B87" s="240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D87" s="124"/>
    </row>
    <row r="88" spans="1:30" s="65" customFormat="1" ht="16.5" customHeight="1" x14ac:dyDescent="0.35">
      <c r="A88" s="240" t="s">
        <v>229</v>
      </c>
      <c r="B88" s="240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D88" s="124"/>
    </row>
    <row r="89" spans="1:30" ht="18" customHeight="1" x14ac:dyDescent="0.35">
      <c r="A89" s="240" t="s">
        <v>486</v>
      </c>
      <c r="B89" s="240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</row>
    <row r="90" spans="1:30" ht="56.25" customHeight="1" x14ac:dyDescent="0.35">
      <c r="A90" s="239" t="s">
        <v>411</v>
      </c>
      <c r="B90" s="239"/>
      <c r="C90" s="239"/>
      <c r="D90" s="239"/>
      <c r="E90" s="239"/>
      <c r="F90" s="239"/>
      <c r="G90" s="138"/>
      <c r="H90" s="25"/>
      <c r="I90" s="151"/>
      <c r="J90" s="152"/>
      <c r="K90" s="152"/>
      <c r="L90" s="139"/>
      <c r="M90" s="138"/>
      <c r="N90" s="142"/>
      <c r="O90" s="142"/>
      <c r="P90" s="142"/>
      <c r="Q90" s="138"/>
      <c r="R90" s="138"/>
      <c r="S90" s="140"/>
      <c r="T90" s="141"/>
      <c r="U90" s="140"/>
      <c r="V90" s="140"/>
      <c r="W90" s="140"/>
      <c r="X90" s="140"/>
      <c r="Y90" s="165"/>
      <c r="Z90" s="165"/>
      <c r="AA90" s="166"/>
    </row>
    <row r="91" spans="1:30" ht="17.25" customHeight="1" x14ac:dyDescent="0.35">
      <c r="A91" s="138" t="s">
        <v>410</v>
      </c>
      <c r="B91" s="25"/>
      <c r="C91" s="25"/>
      <c r="D91" s="25"/>
      <c r="E91" s="138"/>
      <c r="F91" s="138"/>
      <c r="G91" s="138"/>
      <c r="H91" s="139"/>
      <c r="I91" s="152"/>
      <c r="J91" s="142"/>
      <c r="K91" s="142"/>
      <c r="L91" s="138"/>
      <c r="M91" s="138"/>
      <c r="N91" s="142"/>
      <c r="O91" s="142"/>
      <c r="P91" s="142"/>
      <c r="Q91" s="138"/>
      <c r="R91" s="138"/>
      <c r="S91" s="140"/>
      <c r="T91" s="142"/>
      <c r="U91" s="140"/>
      <c r="V91" s="140"/>
      <c r="W91" s="140"/>
      <c r="X91" s="140"/>
      <c r="Y91" s="241" t="s">
        <v>408</v>
      </c>
      <c r="Z91" s="241"/>
      <c r="AA91" s="241"/>
    </row>
    <row r="92" spans="1:30" ht="53.25" customHeight="1" x14ac:dyDescent="0.35">
      <c r="A92" s="82" t="s">
        <v>481</v>
      </c>
      <c r="B92" s="23"/>
      <c r="C92" s="27"/>
      <c r="D92" s="27"/>
      <c r="E92" s="27"/>
      <c r="F92" s="27"/>
      <c r="G92" s="27"/>
      <c r="H92" s="27"/>
      <c r="I92" s="85"/>
      <c r="J92" s="85"/>
      <c r="K92" s="85"/>
      <c r="L92" s="27"/>
      <c r="M92" s="27"/>
      <c r="N92" s="85"/>
      <c r="O92" s="85"/>
      <c r="P92" s="85"/>
      <c r="Q92" s="27"/>
      <c r="Y92" s="36"/>
      <c r="Z92" s="36"/>
      <c r="AA92" s="36"/>
    </row>
    <row r="93" spans="1:30" ht="16.149999999999999" customHeight="1" x14ac:dyDescent="0.35">
      <c r="A93" s="136" t="s">
        <v>482</v>
      </c>
      <c r="B93" s="23"/>
      <c r="Y93" s="36"/>
      <c r="Z93" s="36"/>
      <c r="AA93" s="36"/>
    </row>
    <row r="94" spans="1:30" ht="16.149999999999999" customHeight="1" x14ac:dyDescent="0.35">
      <c r="A94" s="27"/>
      <c r="Y94" s="36"/>
      <c r="Z94" s="36"/>
      <c r="AA94" s="36"/>
    </row>
    <row r="95" spans="1:30" x14ac:dyDescent="0.35">
      <c r="A95" s="89"/>
      <c r="Y95" s="36"/>
      <c r="Z95" s="36"/>
      <c r="AA95" s="36"/>
    </row>
    <row r="96" spans="1:30" x14ac:dyDescent="0.35">
      <c r="Y96" s="36"/>
      <c r="Z96" s="36"/>
      <c r="AA96" s="36"/>
    </row>
    <row r="97" spans="25:27" x14ac:dyDescent="0.35">
      <c r="Y97" s="36"/>
      <c r="Z97" s="36"/>
      <c r="AA97" s="36"/>
    </row>
  </sheetData>
  <autoFilter ref="A11:AH79"/>
  <mergeCells count="28">
    <mergeCell ref="A82:AA82"/>
    <mergeCell ref="A83:AA83"/>
    <mergeCell ref="A84:AA84"/>
    <mergeCell ref="A85:AA85"/>
    <mergeCell ref="A86:AA86"/>
    <mergeCell ref="A90:F90"/>
    <mergeCell ref="A87:AA87"/>
    <mergeCell ref="A88:AA88"/>
    <mergeCell ref="A89:AA89"/>
    <mergeCell ref="Y91:AA91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1:AA1"/>
    <mergeCell ref="A2:AA2"/>
    <mergeCell ref="A3:AA3"/>
    <mergeCell ref="A4:AA4"/>
    <mergeCell ref="A5:AA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42" fitToHeight="0" orientation="landscape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66"/>
  <sheetViews>
    <sheetView view="pageBreakPreview" topLeftCell="A31" zoomScale="80" zoomScaleSheetLayoutView="80" workbookViewId="0">
      <selection activeCell="G31" sqref="G31"/>
    </sheetView>
  </sheetViews>
  <sheetFormatPr defaultRowHeight="15.75" x14ac:dyDescent="0.25"/>
  <cols>
    <col min="1" max="1" width="10.85546875" style="1" customWidth="1"/>
    <col min="2" max="2" width="69.5703125" style="1" customWidth="1"/>
    <col min="3" max="3" width="9.140625" style="1" customWidth="1"/>
    <col min="4" max="4" width="15.5703125" style="1" customWidth="1"/>
    <col min="5" max="5" width="10" style="1" customWidth="1"/>
    <col min="6" max="6" width="17.28515625" style="143" customWidth="1"/>
    <col min="7" max="7" width="28.42578125" style="85" customWidth="1"/>
    <col min="8" max="16384" width="9.140625" style="1"/>
  </cols>
  <sheetData>
    <row r="1" spans="1:22" ht="17.25" customHeight="1" x14ac:dyDescent="0.25">
      <c r="A1" s="248" t="s">
        <v>7</v>
      </c>
      <c r="B1" s="248"/>
      <c r="C1" s="248"/>
      <c r="D1" s="248"/>
      <c r="E1" s="248"/>
      <c r="F1" s="248"/>
      <c r="G1" s="248"/>
      <c r="K1" s="248"/>
      <c r="L1" s="248"/>
      <c r="M1" s="248"/>
      <c r="N1" s="248"/>
      <c r="O1" s="248"/>
    </row>
    <row r="2" spans="1:22" x14ac:dyDescent="0.25">
      <c r="A2" s="248" t="s">
        <v>9</v>
      </c>
      <c r="B2" s="248"/>
      <c r="C2" s="248"/>
      <c r="D2" s="248"/>
      <c r="E2" s="248"/>
      <c r="F2" s="248"/>
      <c r="G2" s="248"/>
      <c r="K2" s="248"/>
      <c r="L2" s="248"/>
      <c r="M2" s="248"/>
      <c r="N2" s="248"/>
      <c r="O2" s="248"/>
    </row>
    <row r="3" spans="1:22" x14ac:dyDescent="0.25">
      <c r="A3" s="248" t="s">
        <v>143</v>
      </c>
      <c r="B3" s="248"/>
      <c r="C3" s="248"/>
      <c r="D3" s="248"/>
      <c r="E3" s="248"/>
      <c r="F3" s="248"/>
      <c r="G3" s="248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49" t="s">
        <v>4</v>
      </c>
      <c r="B4" s="249"/>
      <c r="C4" s="249"/>
      <c r="D4" s="249"/>
      <c r="E4" s="249"/>
      <c r="F4" s="249"/>
      <c r="G4" s="249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50" t="s">
        <v>438</v>
      </c>
      <c r="B5" s="250"/>
      <c r="C5" s="250"/>
      <c r="D5" s="250"/>
      <c r="E5" s="250"/>
      <c r="F5" s="250"/>
      <c r="G5" s="250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6.5" customHeight="1" x14ac:dyDescent="0.25">
      <c r="A6" s="232"/>
      <c r="B6" s="232"/>
      <c r="C6" s="232"/>
      <c r="D6" s="232"/>
      <c r="E6" s="232"/>
      <c r="F6" s="232"/>
      <c r="G6" s="232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0.75" customHeight="1" x14ac:dyDescent="0.25">
      <c r="A7" s="82"/>
      <c r="B7" s="97"/>
      <c r="C7" s="82"/>
      <c r="D7" s="82"/>
      <c r="E7" s="82"/>
      <c r="G7" s="27"/>
    </row>
    <row r="8" spans="1:22" ht="18.75" customHeight="1" x14ac:dyDescent="0.25">
      <c r="A8" s="236" t="s">
        <v>230</v>
      </c>
      <c r="B8" s="234" t="s">
        <v>10</v>
      </c>
      <c r="C8" s="234" t="s">
        <v>6</v>
      </c>
      <c r="D8" s="252" t="s">
        <v>27</v>
      </c>
      <c r="E8" s="252"/>
      <c r="F8" s="252"/>
      <c r="G8" s="234" t="s">
        <v>232</v>
      </c>
    </row>
    <row r="9" spans="1:22" ht="38.25" x14ac:dyDescent="0.25">
      <c r="A9" s="236"/>
      <c r="B9" s="234"/>
      <c r="C9" s="234"/>
      <c r="D9" s="114" t="s">
        <v>24</v>
      </c>
      <c r="E9" s="234" t="s">
        <v>28</v>
      </c>
      <c r="F9" s="234"/>
      <c r="G9" s="234"/>
    </row>
    <row r="10" spans="1:22" x14ac:dyDescent="0.25">
      <c r="A10" s="236"/>
      <c r="B10" s="234"/>
      <c r="C10" s="234"/>
      <c r="D10" s="114" t="s">
        <v>14</v>
      </c>
      <c r="E10" s="114" t="s">
        <v>13</v>
      </c>
      <c r="F10" s="132" t="s">
        <v>231</v>
      </c>
      <c r="G10" s="234"/>
    </row>
    <row r="11" spans="1:22" x14ac:dyDescent="0.25">
      <c r="A11" s="114">
        <v>1</v>
      </c>
      <c r="B11" s="114">
        <v>2</v>
      </c>
      <c r="C11" s="114">
        <v>3</v>
      </c>
      <c r="D11" s="114">
        <v>4</v>
      </c>
      <c r="E11" s="114">
        <v>5</v>
      </c>
      <c r="F11" s="132">
        <v>6</v>
      </c>
      <c r="G11" s="114">
        <v>7</v>
      </c>
    </row>
    <row r="12" spans="1:22" ht="31.5" x14ac:dyDescent="0.25">
      <c r="A12" s="66"/>
      <c r="B12" s="67" t="s">
        <v>98</v>
      </c>
      <c r="C12" s="70"/>
      <c r="D12" s="114"/>
      <c r="E12" s="70"/>
      <c r="F12" s="132"/>
      <c r="G12" s="114"/>
    </row>
    <row r="13" spans="1:22" ht="31.5" x14ac:dyDescent="0.25">
      <c r="A13" s="130" t="s">
        <v>99</v>
      </c>
      <c r="B13" s="86" t="s">
        <v>100</v>
      </c>
      <c r="C13" s="118" t="s">
        <v>101</v>
      </c>
      <c r="D13" s="118" t="s">
        <v>442</v>
      </c>
      <c r="E13" s="118">
        <v>5.7</v>
      </c>
      <c r="F13" s="157" t="s">
        <v>463</v>
      </c>
      <c r="G13" s="114" t="s">
        <v>144</v>
      </c>
    </row>
    <row r="14" spans="1:22" ht="31.5" x14ac:dyDescent="0.25">
      <c r="A14" s="130" t="s">
        <v>102</v>
      </c>
      <c r="B14" s="86" t="s">
        <v>103</v>
      </c>
      <c r="C14" s="118" t="s">
        <v>101</v>
      </c>
      <c r="D14" s="118">
        <v>0.6</v>
      </c>
      <c r="E14" s="118">
        <v>0.7</v>
      </c>
      <c r="F14" s="158">
        <v>0.6</v>
      </c>
      <c r="G14" s="114" t="s">
        <v>144</v>
      </c>
    </row>
    <row r="15" spans="1:22" ht="31.5" x14ac:dyDescent="0.25">
      <c r="A15" s="130" t="s">
        <v>104</v>
      </c>
      <c r="B15" s="86" t="s">
        <v>105</v>
      </c>
      <c r="C15" s="118" t="s">
        <v>106</v>
      </c>
      <c r="D15" s="118">
        <v>0.6</v>
      </c>
      <c r="E15" s="118">
        <v>0.5</v>
      </c>
      <c r="F15" s="158">
        <v>0.6</v>
      </c>
      <c r="G15" s="114" t="s">
        <v>144</v>
      </c>
    </row>
    <row r="16" spans="1:22" ht="47.25" x14ac:dyDescent="0.25">
      <c r="A16" s="130" t="s">
        <v>107</v>
      </c>
      <c r="B16" s="86" t="s">
        <v>108</v>
      </c>
      <c r="C16" s="118" t="s">
        <v>101</v>
      </c>
      <c r="D16" s="118">
        <v>56.7</v>
      </c>
      <c r="E16" s="83">
        <v>68.400000000000006</v>
      </c>
      <c r="F16" s="158">
        <v>59.9</v>
      </c>
      <c r="G16" s="114" t="s">
        <v>144</v>
      </c>
    </row>
    <row r="17" spans="1:7" s="90" customFormat="1" ht="389.25" customHeight="1" x14ac:dyDescent="0.25">
      <c r="A17" s="130" t="s">
        <v>109</v>
      </c>
      <c r="B17" s="86" t="s">
        <v>110</v>
      </c>
      <c r="C17" s="118" t="s">
        <v>111</v>
      </c>
      <c r="D17" s="133">
        <v>1</v>
      </c>
      <c r="E17" s="118">
        <v>68</v>
      </c>
      <c r="F17" s="158" t="s">
        <v>144</v>
      </c>
      <c r="G17" s="118" t="s">
        <v>466</v>
      </c>
    </row>
    <row r="18" spans="1:7" s="90" customFormat="1" ht="77.25" customHeight="1" x14ac:dyDescent="0.25">
      <c r="A18" s="130" t="s">
        <v>112</v>
      </c>
      <c r="B18" s="86" t="s">
        <v>113</v>
      </c>
      <c r="C18" s="118" t="s">
        <v>101</v>
      </c>
      <c r="D18" s="118" t="s">
        <v>144</v>
      </c>
      <c r="E18" s="83">
        <v>92.1</v>
      </c>
      <c r="F18" s="158" t="s">
        <v>443</v>
      </c>
      <c r="G18" s="114" t="s">
        <v>144</v>
      </c>
    </row>
    <row r="19" spans="1:7" ht="31.5" x14ac:dyDescent="0.25">
      <c r="A19" s="130"/>
      <c r="B19" s="68" t="s">
        <v>36</v>
      </c>
      <c r="C19" s="70"/>
      <c r="D19" s="118"/>
      <c r="E19" s="71"/>
      <c r="F19" s="158"/>
      <c r="G19" s="114"/>
    </row>
    <row r="20" spans="1:7" ht="63" x14ac:dyDescent="0.25">
      <c r="A20" s="84" t="s">
        <v>114</v>
      </c>
      <c r="B20" s="86" t="s">
        <v>115</v>
      </c>
      <c r="C20" s="118" t="s">
        <v>101</v>
      </c>
      <c r="D20" s="118">
        <v>79</v>
      </c>
      <c r="E20" s="83">
        <v>60</v>
      </c>
      <c r="F20" s="157">
        <v>83.9</v>
      </c>
      <c r="G20" s="114" t="s">
        <v>144</v>
      </c>
    </row>
    <row r="21" spans="1:7" s="33" customFormat="1" ht="63" x14ac:dyDescent="0.25">
      <c r="A21" s="84" t="s">
        <v>344</v>
      </c>
      <c r="B21" s="86" t="s">
        <v>345</v>
      </c>
      <c r="C21" s="118" t="s">
        <v>101</v>
      </c>
      <c r="D21" s="83">
        <v>0.7</v>
      </c>
      <c r="E21" s="83">
        <v>10</v>
      </c>
      <c r="F21" s="158">
        <v>0.4</v>
      </c>
      <c r="G21" s="114" t="s">
        <v>144</v>
      </c>
    </row>
    <row r="22" spans="1:7" s="13" customFormat="1" ht="68.45" customHeight="1" x14ac:dyDescent="0.25">
      <c r="A22" s="84" t="s">
        <v>196</v>
      </c>
      <c r="B22" s="86" t="s">
        <v>212</v>
      </c>
      <c r="C22" s="118" t="s">
        <v>101</v>
      </c>
      <c r="D22" s="118">
        <v>12.5</v>
      </c>
      <c r="E22" s="83">
        <v>12</v>
      </c>
      <c r="F22" s="158">
        <v>10.9</v>
      </c>
      <c r="G22" s="114" t="s">
        <v>144</v>
      </c>
    </row>
    <row r="23" spans="1:7" s="13" customFormat="1" ht="47.25" x14ac:dyDescent="0.25">
      <c r="A23" s="84" t="s">
        <v>197</v>
      </c>
      <c r="B23" s="86" t="s">
        <v>204</v>
      </c>
      <c r="C23" s="118" t="s">
        <v>101</v>
      </c>
      <c r="D23" s="118">
        <v>3.8</v>
      </c>
      <c r="E23" s="83">
        <v>3</v>
      </c>
      <c r="F23" s="158">
        <v>3.9</v>
      </c>
      <c r="G23" s="114" t="s">
        <v>144</v>
      </c>
    </row>
    <row r="24" spans="1:7" s="13" customFormat="1" ht="78.75" x14ac:dyDescent="0.25">
      <c r="A24" s="84" t="s">
        <v>198</v>
      </c>
      <c r="B24" s="86" t="s">
        <v>205</v>
      </c>
      <c r="C24" s="118" t="s">
        <v>101</v>
      </c>
      <c r="D24" s="83">
        <v>1.9</v>
      </c>
      <c r="E24" s="83">
        <v>2</v>
      </c>
      <c r="F24" s="157">
        <v>2.2000000000000002</v>
      </c>
      <c r="G24" s="114" t="s">
        <v>144</v>
      </c>
    </row>
    <row r="25" spans="1:7" s="13" customFormat="1" ht="47.25" x14ac:dyDescent="0.25">
      <c r="A25" s="84" t="s">
        <v>199</v>
      </c>
      <c r="B25" s="86" t="s">
        <v>209</v>
      </c>
      <c r="C25" s="118" t="s">
        <v>101</v>
      </c>
      <c r="D25" s="118">
        <v>17.7</v>
      </c>
      <c r="E25" s="83">
        <v>10</v>
      </c>
      <c r="F25" s="157">
        <v>20.2</v>
      </c>
      <c r="G25" s="114" t="s">
        <v>144</v>
      </c>
    </row>
    <row r="26" spans="1:7" s="13" customFormat="1" ht="51.6" customHeight="1" x14ac:dyDescent="0.25">
      <c r="A26" s="84" t="s">
        <v>200</v>
      </c>
      <c r="B26" s="86" t="s">
        <v>206</v>
      </c>
      <c r="C26" s="118" t="s">
        <v>101</v>
      </c>
      <c r="D26" s="118">
        <v>19.2</v>
      </c>
      <c r="E26" s="83">
        <v>10</v>
      </c>
      <c r="F26" s="157">
        <v>21.1</v>
      </c>
      <c r="G26" s="114" t="s">
        <v>144</v>
      </c>
    </row>
    <row r="27" spans="1:7" s="13" customFormat="1" ht="47.25" x14ac:dyDescent="0.25">
      <c r="A27" s="84" t="s">
        <v>201</v>
      </c>
      <c r="B27" s="86" t="s">
        <v>214</v>
      </c>
      <c r="C27" s="118" t="s">
        <v>101</v>
      </c>
      <c r="D27" s="83">
        <v>5.9</v>
      </c>
      <c r="E27" s="83">
        <v>3</v>
      </c>
      <c r="F27" s="157">
        <v>7</v>
      </c>
      <c r="G27" s="114" t="s">
        <v>144</v>
      </c>
    </row>
    <row r="28" spans="1:7" s="13" customFormat="1" ht="110.25" customHeight="1" x14ac:dyDescent="0.25">
      <c r="A28" s="84" t="s">
        <v>202</v>
      </c>
      <c r="B28" s="86" t="s">
        <v>207</v>
      </c>
      <c r="C28" s="118" t="s">
        <v>101</v>
      </c>
      <c r="D28" s="118">
        <v>0.5</v>
      </c>
      <c r="E28" s="118">
        <v>0.3</v>
      </c>
      <c r="F28" s="158">
        <v>0.5</v>
      </c>
      <c r="G28" s="114" t="s">
        <v>144</v>
      </c>
    </row>
    <row r="29" spans="1:7" ht="46.5" customHeight="1" x14ac:dyDescent="0.25">
      <c r="A29" s="84" t="s">
        <v>203</v>
      </c>
      <c r="B29" s="86" t="s">
        <v>208</v>
      </c>
      <c r="C29" s="118" t="s">
        <v>101</v>
      </c>
      <c r="D29" s="118">
        <v>39.9</v>
      </c>
      <c r="E29" s="83">
        <v>44</v>
      </c>
      <c r="F29" s="158">
        <v>48</v>
      </c>
      <c r="G29" s="114" t="s">
        <v>144</v>
      </c>
    </row>
    <row r="30" spans="1:7" s="33" customFormat="1" ht="123" customHeight="1" x14ac:dyDescent="0.25">
      <c r="A30" s="84" t="s">
        <v>276</v>
      </c>
      <c r="B30" s="86" t="s">
        <v>278</v>
      </c>
      <c r="C30" s="118" t="s">
        <v>111</v>
      </c>
      <c r="D30" s="118">
        <v>0</v>
      </c>
      <c r="E30" s="72">
        <v>40</v>
      </c>
      <c r="F30" s="158">
        <v>0</v>
      </c>
      <c r="G30" s="114" t="s">
        <v>144</v>
      </c>
    </row>
    <row r="31" spans="1:7" s="33" customFormat="1" ht="224.25" customHeight="1" x14ac:dyDescent="0.25">
      <c r="A31" s="84" t="s">
        <v>282</v>
      </c>
      <c r="B31" s="86" t="s">
        <v>444</v>
      </c>
      <c r="C31" s="118" t="s">
        <v>111</v>
      </c>
      <c r="D31" s="118">
        <v>0</v>
      </c>
      <c r="E31" s="72">
        <v>410</v>
      </c>
      <c r="F31" s="158">
        <v>122</v>
      </c>
      <c r="G31" s="114" t="s">
        <v>144</v>
      </c>
    </row>
    <row r="32" spans="1:7" s="33" customFormat="1" ht="96.75" customHeight="1" x14ac:dyDescent="0.25">
      <c r="A32" s="84" t="s">
        <v>283</v>
      </c>
      <c r="B32" s="86" t="s">
        <v>284</v>
      </c>
      <c r="C32" s="118" t="s">
        <v>101</v>
      </c>
      <c r="D32" s="118">
        <v>0</v>
      </c>
      <c r="E32" s="72">
        <v>100</v>
      </c>
      <c r="F32" s="158">
        <v>0</v>
      </c>
      <c r="G32" s="114" t="s">
        <v>144</v>
      </c>
    </row>
    <row r="33" spans="1:7" s="33" customFormat="1" ht="66" customHeight="1" x14ac:dyDescent="0.25">
      <c r="A33" s="84" t="s">
        <v>445</v>
      </c>
      <c r="B33" s="86" t="s">
        <v>448</v>
      </c>
      <c r="C33" s="118" t="s">
        <v>101</v>
      </c>
      <c r="D33" s="118" t="s">
        <v>144</v>
      </c>
      <c r="E33" s="72">
        <v>65</v>
      </c>
      <c r="F33" s="158" t="s">
        <v>144</v>
      </c>
      <c r="G33" s="114" t="s">
        <v>144</v>
      </c>
    </row>
    <row r="34" spans="1:7" s="33" customFormat="1" ht="61.5" customHeight="1" x14ac:dyDescent="0.25">
      <c r="A34" s="84" t="s">
        <v>446</v>
      </c>
      <c r="B34" s="86" t="s">
        <v>447</v>
      </c>
      <c r="C34" s="118" t="s">
        <v>101</v>
      </c>
      <c r="D34" s="118" t="s">
        <v>144</v>
      </c>
      <c r="E34" s="72">
        <v>65</v>
      </c>
      <c r="F34" s="158" t="s">
        <v>144</v>
      </c>
      <c r="G34" s="114" t="s">
        <v>144</v>
      </c>
    </row>
    <row r="35" spans="1:7" s="13" customFormat="1" ht="78.75" customHeight="1" x14ac:dyDescent="0.25">
      <c r="A35" s="84" t="s">
        <v>297</v>
      </c>
      <c r="B35" s="86" t="s">
        <v>319</v>
      </c>
      <c r="C35" s="118" t="s">
        <v>101</v>
      </c>
      <c r="D35" s="118" t="s">
        <v>144</v>
      </c>
      <c r="E35" s="83">
        <v>3.9</v>
      </c>
      <c r="F35" s="158">
        <v>0.6</v>
      </c>
      <c r="G35" s="114" t="s">
        <v>144</v>
      </c>
    </row>
    <row r="36" spans="1:7" s="14" customFormat="1" ht="26.25" customHeight="1" x14ac:dyDescent="0.25">
      <c r="A36" s="84" t="s">
        <v>298</v>
      </c>
      <c r="B36" s="86" t="s">
        <v>299</v>
      </c>
      <c r="C36" s="118" t="s">
        <v>101</v>
      </c>
      <c r="D36" s="118" t="s">
        <v>144</v>
      </c>
      <c r="E36" s="229">
        <v>60.9</v>
      </c>
      <c r="F36" s="158">
        <v>59.4</v>
      </c>
      <c r="G36" s="114" t="s">
        <v>144</v>
      </c>
    </row>
    <row r="37" spans="1:7" x14ac:dyDescent="0.25">
      <c r="A37" s="130"/>
      <c r="B37" s="68" t="s">
        <v>116</v>
      </c>
      <c r="C37" s="70"/>
      <c r="D37" s="118"/>
      <c r="E37" s="71"/>
      <c r="F37" s="158"/>
      <c r="G37" s="114" t="s">
        <v>144</v>
      </c>
    </row>
    <row r="38" spans="1:7" s="14" customFormat="1" ht="403.5" customHeight="1" x14ac:dyDescent="0.25">
      <c r="A38" s="130" t="s">
        <v>117</v>
      </c>
      <c r="B38" s="86" t="s">
        <v>118</v>
      </c>
      <c r="C38" s="118" t="s">
        <v>111</v>
      </c>
      <c r="D38" s="118">
        <v>149</v>
      </c>
      <c r="E38" s="118">
        <v>1060</v>
      </c>
      <c r="F38" s="158" t="s">
        <v>144</v>
      </c>
      <c r="G38" s="79" t="s">
        <v>466</v>
      </c>
    </row>
    <row r="39" spans="1:7" ht="391.5" customHeight="1" x14ac:dyDescent="0.25">
      <c r="A39" s="130" t="s">
        <v>119</v>
      </c>
      <c r="B39" s="86" t="s">
        <v>120</v>
      </c>
      <c r="C39" s="118" t="s">
        <v>121</v>
      </c>
      <c r="D39" s="118">
        <v>36.700000000000003</v>
      </c>
      <c r="E39" s="118">
        <v>46</v>
      </c>
      <c r="F39" s="158" t="s">
        <v>144</v>
      </c>
      <c r="G39" s="79" t="s">
        <v>466</v>
      </c>
    </row>
    <row r="40" spans="1:7" ht="47.25" x14ac:dyDescent="0.25">
      <c r="A40" s="130" t="s">
        <v>122</v>
      </c>
      <c r="B40" s="86" t="s">
        <v>123</v>
      </c>
      <c r="C40" s="118" t="s">
        <v>111</v>
      </c>
      <c r="D40" s="118"/>
      <c r="E40" s="118">
        <v>24</v>
      </c>
      <c r="F40" s="158" t="s">
        <v>471</v>
      </c>
      <c r="G40" s="131" t="s">
        <v>144</v>
      </c>
    </row>
    <row r="41" spans="1:7" ht="72.75" customHeight="1" x14ac:dyDescent="0.25">
      <c r="A41" s="130" t="s">
        <v>124</v>
      </c>
      <c r="B41" s="86" t="s">
        <v>125</v>
      </c>
      <c r="C41" s="118" t="s">
        <v>126</v>
      </c>
      <c r="D41" s="118" t="s">
        <v>144</v>
      </c>
      <c r="E41" s="83">
        <v>993.8</v>
      </c>
      <c r="F41" s="158" t="s">
        <v>471</v>
      </c>
      <c r="G41" s="131" t="s">
        <v>144</v>
      </c>
    </row>
    <row r="42" spans="1:7" ht="75.75" customHeight="1" x14ac:dyDescent="0.25">
      <c r="A42" s="130" t="s">
        <v>127</v>
      </c>
      <c r="B42" s="86" t="s">
        <v>128</v>
      </c>
      <c r="C42" s="118" t="s">
        <v>106</v>
      </c>
      <c r="D42" s="118" t="s">
        <v>144</v>
      </c>
      <c r="E42" s="118">
        <v>20000</v>
      </c>
      <c r="F42" s="158" t="s">
        <v>471</v>
      </c>
      <c r="G42" s="131" t="s">
        <v>144</v>
      </c>
    </row>
    <row r="43" spans="1:7" ht="165.75" customHeight="1" x14ac:dyDescent="0.25">
      <c r="A43" s="130" t="s">
        <v>129</v>
      </c>
      <c r="B43" s="86" t="s">
        <v>130</v>
      </c>
      <c r="C43" s="118" t="s">
        <v>111</v>
      </c>
      <c r="D43" s="118" t="s">
        <v>144</v>
      </c>
      <c r="E43" s="118">
        <v>192000</v>
      </c>
      <c r="F43" s="158" t="s">
        <v>471</v>
      </c>
      <c r="G43" s="159" t="s">
        <v>409</v>
      </c>
    </row>
    <row r="44" spans="1:7" ht="165.75" customHeight="1" x14ac:dyDescent="0.25">
      <c r="A44" s="130" t="s">
        <v>131</v>
      </c>
      <c r="B44" s="86" t="s">
        <v>132</v>
      </c>
      <c r="C44" s="118" t="s">
        <v>101</v>
      </c>
      <c r="D44" s="118" t="s">
        <v>144</v>
      </c>
      <c r="E44" s="118">
        <v>13</v>
      </c>
      <c r="F44" s="158" t="s">
        <v>471</v>
      </c>
      <c r="G44" s="159" t="s">
        <v>395</v>
      </c>
    </row>
    <row r="45" spans="1:7" ht="47.25" x14ac:dyDescent="0.25">
      <c r="A45" s="130"/>
      <c r="B45" s="68" t="s">
        <v>31</v>
      </c>
      <c r="C45" s="70"/>
      <c r="D45" s="118"/>
      <c r="E45" s="71"/>
      <c r="F45" s="158"/>
      <c r="G45" s="114"/>
    </row>
    <row r="46" spans="1:7" ht="111.75" customHeight="1" x14ac:dyDescent="0.25">
      <c r="A46" s="130" t="s">
        <v>333</v>
      </c>
      <c r="B46" s="86" t="s">
        <v>133</v>
      </c>
      <c r="C46" s="118" t="s">
        <v>111</v>
      </c>
      <c r="D46" s="79">
        <v>101</v>
      </c>
      <c r="E46" s="118">
        <v>500</v>
      </c>
      <c r="F46" s="159">
        <v>50</v>
      </c>
      <c r="G46" s="114" t="s">
        <v>144</v>
      </c>
    </row>
    <row r="47" spans="1:7" ht="68.25" customHeight="1" x14ac:dyDescent="0.25">
      <c r="A47" s="130" t="s">
        <v>334</v>
      </c>
      <c r="B47" s="86" t="s">
        <v>134</v>
      </c>
      <c r="C47" s="118" t="s">
        <v>101</v>
      </c>
      <c r="D47" s="79">
        <v>86.8</v>
      </c>
      <c r="E47" s="118">
        <v>100</v>
      </c>
      <c r="F47" s="160">
        <v>94</v>
      </c>
      <c r="G47" s="132" t="s">
        <v>144</v>
      </c>
    </row>
    <row r="48" spans="1:7" ht="153" customHeight="1" x14ac:dyDescent="0.25">
      <c r="A48" s="130" t="s">
        <v>335</v>
      </c>
      <c r="B48" s="86" t="s">
        <v>135</v>
      </c>
      <c r="C48" s="118" t="s">
        <v>101</v>
      </c>
      <c r="D48" s="118" t="s">
        <v>144</v>
      </c>
      <c r="E48" s="118">
        <v>10</v>
      </c>
      <c r="F48" s="118" t="s">
        <v>449</v>
      </c>
      <c r="G48" s="159" t="s">
        <v>464</v>
      </c>
    </row>
    <row r="49" spans="1:12" ht="150" customHeight="1" x14ac:dyDescent="0.25">
      <c r="A49" s="130" t="s">
        <v>336</v>
      </c>
      <c r="B49" s="86" t="s">
        <v>136</v>
      </c>
      <c r="C49" s="118" t="s">
        <v>101</v>
      </c>
      <c r="D49" s="118" t="s">
        <v>144</v>
      </c>
      <c r="E49" s="118">
        <v>5</v>
      </c>
      <c r="F49" s="118" t="s">
        <v>449</v>
      </c>
      <c r="G49" s="159" t="s">
        <v>464</v>
      </c>
    </row>
    <row r="50" spans="1:12" ht="145.5" customHeight="1" x14ac:dyDescent="0.25">
      <c r="A50" s="130" t="s">
        <v>337</v>
      </c>
      <c r="B50" s="86" t="s">
        <v>137</v>
      </c>
      <c r="C50" s="118" t="s">
        <v>101</v>
      </c>
      <c r="D50" s="118" t="s">
        <v>144</v>
      </c>
      <c r="E50" s="118">
        <v>72</v>
      </c>
      <c r="F50" s="118" t="s">
        <v>449</v>
      </c>
      <c r="G50" s="159" t="s">
        <v>464</v>
      </c>
    </row>
    <row r="51" spans="1:12" ht="144" customHeight="1" x14ac:dyDescent="0.25">
      <c r="A51" s="130" t="s">
        <v>338</v>
      </c>
      <c r="B51" s="86" t="s">
        <v>138</v>
      </c>
      <c r="C51" s="118" t="s">
        <v>101</v>
      </c>
      <c r="D51" s="118" t="s">
        <v>144</v>
      </c>
      <c r="E51" s="118">
        <v>70</v>
      </c>
      <c r="F51" s="118" t="s">
        <v>449</v>
      </c>
      <c r="G51" s="159" t="s">
        <v>464</v>
      </c>
    </row>
    <row r="52" spans="1:12" ht="147" customHeight="1" x14ac:dyDescent="0.25">
      <c r="A52" s="130" t="s">
        <v>339</v>
      </c>
      <c r="B52" s="86" t="s">
        <v>139</v>
      </c>
      <c r="C52" s="118" t="s">
        <v>101</v>
      </c>
      <c r="D52" s="118" t="s">
        <v>144</v>
      </c>
      <c r="E52" s="118">
        <v>2</v>
      </c>
      <c r="F52" s="118" t="s">
        <v>449</v>
      </c>
      <c r="G52" s="159" t="s">
        <v>464</v>
      </c>
    </row>
    <row r="53" spans="1:12" ht="77.25" customHeight="1" x14ac:dyDescent="0.25">
      <c r="A53" s="130" t="s">
        <v>340</v>
      </c>
      <c r="B53" s="86" t="s">
        <v>140</v>
      </c>
      <c r="C53" s="118" t="s">
        <v>101</v>
      </c>
      <c r="D53" s="79">
        <v>8.9</v>
      </c>
      <c r="E53" s="118">
        <v>100</v>
      </c>
      <c r="F53" s="118" t="s">
        <v>449</v>
      </c>
      <c r="G53" s="114" t="s">
        <v>144</v>
      </c>
    </row>
    <row r="54" spans="1:12" ht="152.25" customHeight="1" x14ac:dyDescent="0.25">
      <c r="A54" s="130" t="s">
        <v>341</v>
      </c>
      <c r="B54" s="21" t="s">
        <v>141</v>
      </c>
      <c r="C54" s="79" t="s">
        <v>101</v>
      </c>
      <c r="D54" s="118" t="s">
        <v>144</v>
      </c>
      <c r="E54" s="79">
        <v>14</v>
      </c>
      <c r="F54" s="118" t="s">
        <v>449</v>
      </c>
      <c r="G54" s="159" t="s">
        <v>464</v>
      </c>
    </row>
    <row r="55" spans="1:12" ht="156" customHeight="1" x14ac:dyDescent="0.25">
      <c r="A55" s="130" t="s">
        <v>342</v>
      </c>
      <c r="B55" s="21" t="s">
        <v>142</v>
      </c>
      <c r="C55" s="79" t="s">
        <v>101</v>
      </c>
      <c r="D55" s="79">
        <v>100</v>
      </c>
      <c r="E55" s="79">
        <v>95</v>
      </c>
      <c r="F55" s="159">
        <v>0</v>
      </c>
      <c r="G55" s="131" t="s">
        <v>144</v>
      </c>
    </row>
    <row r="56" spans="1:12" ht="21.6" customHeight="1" x14ac:dyDescent="0.25">
      <c r="A56" s="245" t="s">
        <v>233</v>
      </c>
      <c r="B56" s="246"/>
      <c r="C56" s="246"/>
      <c r="D56" s="246"/>
      <c r="E56" s="246"/>
      <c r="F56" s="246"/>
      <c r="G56" s="246"/>
    </row>
    <row r="57" spans="1:12" ht="30" customHeight="1" x14ac:dyDescent="0.25">
      <c r="A57" s="243" t="s">
        <v>234</v>
      </c>
      <c r="B57" s="244"/>
      <c r="C57" s="244"/>
      <c r="D57" s="244"/>
      <c r="E57" s="244"/>
      <c r="F57" s="244"/>
      <c r="G57" s="244"/>
    </row>
    <row r="58" spans="1:12" ht="15.75" customHeight="1" x14ac:dyDescent="0.25">
      <c r="A58" s="243" t="s">
        <v>235</v>
      </c>
      <c r="B58" s="244"/>
      <c r="C58" s="244"/>
      <c r="D58" s="244"/>
      <c r="E58" s="244"/>
      <c r="F58" s="244"/>
      <c r="G58" s="244"/>
    </row>
    <row r="59" spans="1:12" ht="15.75" customHeight="1" x14ac:dyDescent="0.25">
      <c r="A59" s="243" t="s">
        <v>403</v>
      </c>
      <c r="B59" s="244"/>
      <c r="C59" s="244"/>
      <c r="D59" s="244"/>
      <c r="E59" s="244"/>
      <c r="F59" s="244"/>
      <c r="G59" s="244"/>
    </row>
    <row r="60" spans="1:12" s="33" customFormat="1" ht="51" customHeight="1" x14ac:dyDescent="0.25">
      <c r="A60" s="253"/>
      <c r="B60" s="253"/>
      <c r="C60" s="253"/>
      <c r="D60" s="253"/>
      <c r="E60" s="253"/>
      <c r="F60" s="253"/>
      <c r="G60" s="253"/>
    </row>
    <row r="61" spans="1:12" ht="37.5" customHeight="1" x14ac:dyDescent="0.25">
      <c r="A61" s="251" t="s">
        <v>407</v>
      </c>
      <c r="B61" s="251"/>
      <c r="C61" s="11"/>
      <c r="D61" s="11"/>
      <c r="E61" s="11"/>
      <c r="F61" s="242" t="s">
        <v>408</v>
      </c>
      <c r="G61" s="242"/>
      <c r="H61" s="12"/>
      <c r="I61" s="12"/>
      <c r="J61" s="12"/>
      <c r="K61" s="12"/>
      <c r="L61" s="12"/>
    </row>
    <row r="62" spans="1:12" ht="25.5" customHeight="1" x14ac:dyDescent="0.25">
      <c r="A62" s="8"/>
      <c r="B62" s="3" t="s">
        <v>5</v>
      </c>
      <c r="C62" s="9"/>
      <c r="D62" s="9"/>
      <c r="E62" s="9"/>
      <c r="F62" s="247"/>
      <c r="G62" s="247"/>
      <c r="H62" s="10"/>
      <c r="I62" s="10"/>
      <c r="J62" s="10"/>
      <c r="K62" s="10"/>
      <c r="L62" s="10"/>
    </row>
    <row r="63" spans="1:12" s="33" customFormat="1" ht="22.5" hidden="1" customHeight="1" x14ac:dyDescent="0.25">
      <c r="A63" s="35"/>
      <c r="B63" s="34"/>
      <c r="C63" s="9"/>
      <c r="D63" s="9"/>
      <c r="E63" s="9"/>
      <c r="F63" s="144"/>
      <c r="G63" s="27"/>
      <c r="H63" s="36"/>
      <c r="I63" s="36"/>
      <c r="J63" s="36"/>
      <c r="K63" s="36"/>
      <c r="L63" s="36"/>
    </row>
    <row r="64" spans="1:12" s="33" customFormat="1" ht="18" hidden="1" customHeight="1" x14ac:dyDescent="0.25">
      <c r="A64" s="35"/>
      <c r="B64" s="34"/>
      <c r="C64" s="9"/>
      <c r="D64" s="9"/>
      <c r="E64" s="9"/>
      <c r="F64" s="144"/>
      <c r="G64" s="27"/>
      <c r="H64" s="36"/>
      <c r="I64" s="36"/>
      <c r="J64" s="36"/>
      <c r="K64" s="36"/>
      <c r="L64" s="36"/>
    </row>
    <row r="65" spans="1:12" ht="17.25" customHeight="1" x14ac:dyDescent="0.25">
      <c r="A65" s="85" t="s">
        <v>481</v>
      </c>
      <c r="B65" s="8"/>
      <c r="C65" s="7"/>
      <c r="D65" s="7"/>
      <c r="E65" s="7"/>
      <c r="F65" s="7"/>
      <c r="G65" s="98"/>
      <c r="H65" s="10"/>
      <c r="I65" s="10"/>
      <c r="J65" s="10"/>
      <c r="K65" s="10"/>
      <c r="L65" s="10"/>
    </row>
    <row r="66" spans="1:12" x14ac:dyDescent="0.25">
      <c r="A66" s="87" t="s">
        <v>482</v>
      </c>
      <c r="F66" s="33"/>
      <c r="G66" s="27"/>
    </row>
  </sheetData>
  <mergeCells count="22">
    <mergeCell ref="F62:G62"/>
    <mergeCell ref="K1:O1"/>
    <mergeCell ref="K2:O2"/>
    <mergeCell ref="A6:G6"/>
    <mergeCell ref="A1:G1"/>
    <mergeCell ref="A2:G2"/>
    <mergeCell ref="A3:G3"/>
    <mergeCell ref="A4:G4"/>
    <mergeCell ref="A5:G5"/>
    <mergeCell ref="A61:B61"/>
    <mergeCell ref="C8:C10"/>
    <mergeCell ref="G8:G10"/>
    <mergeCell ref="A8:A10"/>
    <mergeCell ref="B8:B10"/>
    <mergeCell ref="D8:F8"/>
    <mergeCell ref="A60:G60"/>
    <mergeCell ref="E9:F9"/>
    <mergeCell ref="F61:G61"/>
    <mergeCell ref="A57:G57"/>
    <mergeCell ref="A56:G56"/>
    <mergeCell ref="A58:G58"/>
    <mergeCell ref="A59:G59"/>
  </mergeCells>
  <pageMargins left="0.51181102362204722" right="0.11811023622047245" top="0.35433070866141736" bottom="0.35433070866141736" header="0.11811023622047245" footer="0.11811023622047245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33"/>
  <sheetViews>
    <sheetView zoomScale="70" zoomScaleNormal="70" zoomScalePageLayoutView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89" sqref="D89"/>
    </sheetView>
  </sheetViews>
  <sheetFormatPr defaultColWidth="9.140625" defaultRowHeight="15.75" x14ac:dyDescent="0.25"/>
  <cols>
    <col min="1" max="1" width="12.85546875" style="14" customWidth="1"/>
    <col min="2" max="2" width="34.5703125" style="14" customWidth="1"/>
    <col min="3" max="3" width="9.42578125" style="14" customWidth="1"/>
    <col min="4" max="4" width="22.140625" style="14" customWidth="1"/>
    <col min="5" max="5" width="17.28515625" style="14" customWidth="1"/>
    <col min="6" max="6" width="14.7109375" style="14" customWidth="1"/>
    <col min="7" max="7" width="14" style="14" customWidth="1"/>
    <col min="8" max="8" width="13.85546875" style="14" customWidth="1"/>
    <col min="9" max="9" width="16.42578125" style="228" customWidth="1"/>
    <col min="10" max="10" width="13.7109375" style="33" customWidth="1"/>
    <col min="11" max="11" width="13.42578125" style="33" customWidth="1"/>
    <col min="12" max="12" width="13.140625" style="33" customWidth="1"/>
    <col min="13" max="13" width="12.28515625" style="33" customWidth="1"/>
    <col min="14" max="14" width="11.140625" style="33" customWidth="1"/>
    <col min="15" max="15" width="11.7109375" style="33" customWidth="1"/>
    <col min="16" max="16" width="12" style="33" customWidth="1"/>
    <col min="17" max="17" width="24.28515625" style="14" customWidth="1"/>
    <col min="18" max="18" width="17.5703125" style="14" customWidth="1"/>
    <col min="19" max="19" width="17.5703125" style="82" customWidth="1"/>
    <col min="20" max="20" width="27.5703125" style="14" customWidth="1"/>
    <col min="21" max="21" width="13.42578125" style="14" customWidth="1"/>
    <col min="22" max="22" width="14.28515625" style="14" customWidth="1"/>
    <col min="23" max="23" width="12.42578125" style="14" customWidth="1"/>
    <col min="24" max="24" width="12.5703125" style="14" customWidth="1"/>
    <col min="25" max="25" width="15.7109375" style="14" customWidth="1"/>
    <col min="26" max="16384" width="9.140625" style="14"/>
  </cols>
  <sheetData>
    <row r="1" spans="1:25" ht="30.75" customHeight="1" x14ac:dyDescent="0.25">
      <c r="A1" s="231" t="s">
        <v>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</row>
    <row r="2" spans="1:25" x14ac:dyDescent="0.25">
      <c r="A2" s="231" t="s">
        <v>236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25" x14ac:dyDescent="0.25">
      <c r="A3" s="254" t="s">
        <v>143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16"/>
      <c r="S3" s="16"/>
      <c r="T3" s="16"/>
      <c r="U3" s="16"/>
      <c r="V3" s="16"/>
      <c r="W3" s="16"/>
    </row>
    <row r="4" spans="1:25" ht="13.15" customHeight="1" x14ac:dyDescent="0.25">
      <c r="A4" s="232" t="s">
        <v>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16"/>
      <c r="S4" s="16"/>
      <c r="T4" s="16"/>
      <c r="U4" s="16"/>
      <c r="V4" s="16"/>
      <c r="W4" s="16"/>
    </row>
    <row r="5" spans="1:25" x14ac:dyDescent="0.25">
      <c r="A5" s="254" t="s">
        <v>438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16"/>
      <c r="S5" s="16"/>
      <c r="T5" s="16"/>
      <c r="U5" s="16"/>
      <c r="V5" s="16"/>
      <c r="W5" s="16"/>
    </row>
    <row r="6" spans="1:25" x14ac:dyDescent="0.2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17"/>
      <c r="S6" s="17"/>
      <c r="T6" s="17"/>
      <c r="U6" s="17"/>
      <c r="V6" s="17"/>
      <c r="W6" s="17"/>
    </row>
    <row r="7" spans="1:25" s="18" customFormat="1" ht="35.25" customHeight="1" x14ac:dyDescent="0.25">
      <c r="A7" s="258" t="s">
        <v>237</v>
      </c>
      <c r="B7" s="258" t="s">
        <v>238</v>
      </c>
      <c r="C7" s="258" t="s">
        <v>239</v>
      </c>
      <c r="D7" s="258" t="s">
        <v>240</v>
      </c>
      <c r="E7" s="258" t="s">
        <v>241</v>
      </c>
      <c r="F7" s="258" t="s">
        <v>242</v>
      </c>
      <c r="G7" s="258" t="s">
        <v>243</v>
      </c>
      <c r="H7" s="258" t="s">
        <v>244</v>
      </c>
      <c r="I7" s="258" t="s">
        <v>245</v>
      </c>
      <c r="J7" s="258"/>
      <c r="K7" s="258"/>
      <c r="L7" s="258"/>
      <c r="M7" s="258"/>
      <c r="N7" s="258"/>
      <c r="O7" s="258"/>
      <c r="P7" s="258"/>
      <c r="Q7" s="259" t="s">
        <v>246</v>
      </c>
    </row>
    <row r="8" spans="1:25" s="18" customFormat="1" ht="34.5" customHeight="1" x14ac:dyDescent="0.25">
      <c r="A8" s="258"/>
      <c r="B8" s="258"/>
      <c r="C8" s="258"/>
      <c r="D8" s="258"/>
      <c r="E8" s="258"/>
      <c r="F8" s="258"/>
      <c r="G8" s="258"/>
      <c r="H8" s="258"/>
      <c r="I8" s="260" t="s">
        <v>247</v>
      </c>
      <c r="J8" s="260"/>
      <c r="K8" s="260" t="s">
        <v>248</v>
      </c>
      <c r="L8" s="260"/>
      <c r="M8" s="260" t="s">
        <v>249</v>
      </c>
      <c r="N8" s="260"/>
      <c r="O8" s="260" t="s">
        <v>250</v>
      </c>
      <c r="P8" s="260"/>
      <c r="Q8" s="259"/>
    </row>
    <row r="9" spans="1:25" s="18" customFormat="1" ht="50.45" customHeight="1" x14ac:dyDescent="0.25">
      <c r="A9" s="258"/>
      <c r="B9" s="258"/>
      <c r="C9" s="258"/>
      <c r="D9" s="258"/>
      <c r="E9" s="258"/>
      <c r="F9" s="258"/>
      <c r="G9" s="258"/>
      <c r="H9" s="258"/>
      <c r="I9" s="183" t="s">
        <v>13</v>
      </c>
      <c r="J9" s="184" t="s">
        <v>14</v>
      </c>
      <c r="K9" s="184" t="s">
        <v>13</v>
      </c>
      <c r="L9" s="184" t="s">
        <v>14</v>
      </c>
      <c r="M9" s="184" t="s">
        <v>13</v>
      </c>
      <c r="N9" s="184" t="s">
        <v>277</v>
      </c>
      <c r="O9" s="184" t="s">
        <v>13</v>
      </c>
      <c r="P9" s="184" t="s">
        <v>14</v>
      </c>
      <c r="Q9" s="259"/>
    </row>
    <row r="10" spans="1:25" x14ac:dyDescent="0.25">
      <c r="A10" s="185">
        <v>1</v>
      </c>
      <c r="B10" s="185">
        <v>2</v>
      </c>
      <c r="C10" s="185">
        <v>3</v>
      </c>
      <c r="D10" s="185">
        <v>4</v>
      </c>
      <c r="E10" s="185">
        <v>5</v>
      </c>
      <c r="F10" s="185">
        <v>6</v>
      </c>
      <c r="G10" s="185">
        <v>7</v>
      </c>
      <c r="H10" s="185">
        <v>8</v>
      </c>
      <c r="I10" s="186">
        <v>9</v>
      </c>
      <c r="J10" s="185">
        <v>10</v>
      </c>
      <c r="K10" s="185">
        <v>11</v>
      </c>
      <c r="L10" s="185">
        <v>12</v>
      </c>
      <c r="M10" s="185">
        <v>13</v>
      </c>
      <c r="N10" s="185">
        <v>14</v>
      </c>
      <c r="O10" s="185">
        <v>15</v>
      </c>
      <c r="P10" s="185">
        <v>16</v>
      </c>
      <c r="Q10" s="185">
        <v>17</v>
      </c>
    </row>
    <row r="11" spans="1:25" s="19" customFormat="1" ht="47.25" x14ac:dyDescent="0.25">
      <c r="A11" s="187"/>
      <c r="B11" s="188" t="s">
        <v>36</v>
      </c>
      <c r="C11" s="189"/>
      <c r="D11" s="189"/>
      <c r="E11" s="190"/>
      <c r="F11" s="190"/>
      <c r="G11" s="190"/>
      <c r="H11" s="190"/>
      <c r="I11" s="191"/>
      <c r="J11" s="191"/>
      <c r="K11" s="191"/>
      <c r="L11" s="191"/>
      <c r="M11" s="191"/>
      <c r="N11" s="191"/>
      <c r="O11" s="192"/>
      <c r="P11" s="191"/>
      <c r="Q11" s="191"/>
      <c r="T11" s="20">
        <f>I11+K11+M11+O11</f>
        <v>0</v>
      </c>
      <c r="U11" s="20">
        <f>J11+L11+N11+P11</f>
        <v>0</v>
      </c>
      <c r="X11" s="15">
        <f t="shared" ref="X11:X39" si="0">V11-J11-L11</f>
        <v>0</v>
      </c>
    </row>
    <row r="12" spans="1:25" ht="129.75" customHeight="1" x14ac:dyDescent="0.25">
      <c r="A12" s="104" t="s">
        <v>32</v>
      </c>
      <c r="B12" s="105" t="s">
        <v>351</v>
      </c>
      <c r="C12" s="158" t="s">
        <v>251</v>
      </c>
      <c r="D12" s="193" t="s">
        <v>321</v>
      </c>
      <c r="E12" s="161">
        <v>43839</v>
      </c>
      <c r="F12" s="161">
        <v>44196</v>
      </c>
      <c r="G12" s="161">
        <v>43839</v>
      </c>
      <c r="H12" s="177" t="s">
        <v>144</v>
      </c>
      <c r="I12" s="157">
        <v>597</v>
      </c>
      <c r="J12" s="157">
        <v>608.70000000000005</v>
      </c>
      <c r="K12" s="178">
        <v>791.2</v>
      </c>
      <c r="L12" s="157">
        <v>0</v>
      </c>
      <c r="M12" s="178">
        <v>723</v>
      </c>
      <c r="N12" s="194">
        <v>0</v>
      </c>
      <c r="O12" s="157">
        <v>780.8</v>
      </c>
      <c r="P12" s="195">
        <v>0</v>
      </c>
      <c r="Q12" s="191" t="s">
        <v>144</v>
      </c>
      <c r="R12" s="145">
        <f>I12+K12+M12+O12</f>
        <v>2892</v>
      </c>
      <c r="S12" s="145">
        <v>608.70000000000005</v>
      </c>
      <c r="T12" s="14">
        <f>1111.8-J12</f>
        <v>503.09999999999991</v>
      </c>
      <c r="U12" s="14">
        <f>J12+L12</f>
        <v>608.70000000000005</v>
      </c>
      <c r="V12" s="14">
        <v>1573.3</v>
      </c>
      <c r="X12" s="15">
        <f t="shared" si="0"/>
        <v>964.59999999999991</v>
      </c>
      <c r="Y12" s="15">
        <f>X12-N12</f>
        <v>964.59999999999991</v>
      </c>
    </row>
    <row r="13" spans="1:25" ht="234" customHeight="1" x14ac:dyDescent="0.25">
      <c r="A13" s="104"/>
      <c r="B13" s="105" t="s">
        <v>365</v>
      </c>
      <c r="C13" s="158" t="s">
        <v>251</v>
      </c>
      <c r="D13" s="193" t="s">
        <v>321</v>
      </c>
      <c r="E13" s="196" t="s">
        <v>144</v>
      </c>
      <c r="F13" s="161" t="s">
        <v>413</v>
      </c>
      <c r="G13" s="161" t="s">
        <v>144</v>
      </c>
      <c r="H13" s="161" t="s">
        <v>465</v>
      </c>
      <c r="I13" s="196" t="s">
        <v>144</v>
      </c>
      <c r="J13" s="191" t="s">
        <v>144</v>
      </c>
      <c r="K13" s="196" t="s">
        <v>144</v>
      </c>
      <c r="L13" s="196" t="s">
        <v>144</v>
      </c>
      <c r="M13" s="196" t="s">
        <v>144</v>
      </c>
      <c r="N13" s="191" t="s">
        <v>144</v>
      </c>
      <c r="O13" s="196" t="s">
        <v>144</v>
      </c>
      <c r="P13" s="191" t="s">
        <v>144</v>
      </c>
      <c r="Q13" s="191" t="s">
        <v>144</v>
      </c>
      <c r="R13" s="145" t="e">
        <f t="shared" ref="R13:R76" si="1">I13+K13+M13+O13</f>
        <v>#VALUE!</v>
      </c>
      <c r="S13" s="145"/>
      <c r="U13" s="14" t="e">
        <f t="shared" ref="U13:U90" si="2">J13+L13</f>
        <v>#VALUE!</v>
      </c>
      <c r="X13" s="15" t="e">
        <f t="shared" si="0"/>
        <v>#VALUE!</v>
      </c>
      <c r="Y13" s="15" t="e">
        <f t="shared" ref="Y13:Y77" si="3">X13-N13</f>
        <v>#VALUE!</v>
      </c>
    </row>
    <row r="14" spans="1:25" ht="144" customHeight="1" x14ac:dyDescent="0.25">
      <c r="A14" s="104" t="s">
        <v>33</v>
      </c>
      <c r="B14" s="105" t="s">
        <v>87</v>
      </c>
      <c r="C14" s="158" t="s">
        <v>251</v>
      </c>
      <c r="D14" s="193" t="s">
        <v>321</v>
      </c>
      <c r="E14" s="161">
        <v>43839</v>
      </c>
      <c r="F14" s="161">
        <v>44196</v>
      </c>
      <c r="G14" s="161">
        <v>43839</v>
      </c>
      <c r="H14" s="177" t="s">
        <v>144</v>
      </c>
      <c r="I14" s="157" t="s">
        <v>144</v>
      </c>
      <c r="J14" s="157" t="s">
        <v>144</v>
      </c>
      <c r="K14" s="157" t="s">
        <v>144</v>
      </c>
      <c r="L14" s="157" t="s">
        <v>144</v>
      </c>
      <c r="M14" s="157" t="s">
        <v>144</v>
      </c>
      <c r="N14" s="157" t="s">
        <v>144</v>
      </c>
      <c r="O14" s="157" t="s">
        <v>144</v>
      </c>
      <c r="P14" s="157" t="s">
        <v>144</v>
      </c>
      <c r="Q14" s="157" t="s">
        <v>144</v>
      </c>
      <c r="R14" s="145" t="e">
        <f t="shared" si="1"/>
        <v>#VALUE!</v>
      </c>
      <c r="S14" s="145"/>
      <c r="U14" s="14" t="e">
        <f t="shared" si="2"/>
        <v>#VALUE!</v>
      </c>
      <c r="X14" s="15" t="e">
        <f t="shared" si="0"/>
        <v>#VALUE!</v>
      </c>
      <c r="Y14" s="15" t="e">
        <f t="shared" si="3"/>
        <v>#VALUE!</v>
      </c>
    </row>
    <row r="15" spans="1:25" ht="154.5" customHeight="1" x14ac:dyDescent="0.25">
      <c r="A15" s="104" t="s">
        <v>34</v>
      </c>
      <c r="B15" s="105" t="s">
        <v>352</v>
      </c>
      <c r="C15" s="158" t="s">
        <v>251</v>
      </c>
      <c r="D15" s="193" t="s">
        <v>321</v>
      </c>
      <c r="E15" s="161">
        <v>43839</v>
      </c>
      <c r="F15" s="161">
        <v>44196</v>
      </c>
      <c r="G15" s="161">
        <v>43839</v>
      </c>
      <c r="H15" s="177" t="s">
        <v>144</v>
      </c>
      <c r="I15" s="157" t="s">
        <v>144</v>
      </c>
      <c r="J15" s="157" t="s">
        <v>144</v>
      </c>
      <c r="K15" s="157" t="s">
        <v>144</v>
      </c>
      <c r="L15" s="157" t="s">
        <v>144</v>
      </c>
      <c r="M15" s="157" t="s">
        <v>144</v>
      </c>
      <c r="N15" s="157" t="s">
        <v>144</v>
      </c>
      <c r="O15" s="157" t="s">
        <v>144</v>
      </c>
      <c r="P15" s="157" t="s">
        <v>144</v>
      </c>
      <c r="Q15" s="157" t="s">
        <v>144</v>
      </c>
      <c r="R15" s="145" t="e">
        <f t="shared" si="1"/>
        <v>#VALUE!</v>
      </c>
      <c r="S15" s="145"/>
      <c r="U15" s="14" t="e">
        <f t="shared" si="2"/>
        <v>#VALUE!</v>
      </c>
      <c r="X15" s="15" t="e">
        <f t="shared" si="0"/>
        <v>#VALUE!</v>
      </c>
      <c r="Y15" s="15" t="e">
        <f t="shared" si="3"/>
        <v>#VALUE!</v>
      </c>
    </row>
    <row r="16" spans="1:25" s="78" customFormat="1" ht="195" customHeight="1" x14ac:dyDescent="0.25">
      <c r="A16" s="104"/>
      <c r="B16" s="105" t="s">
        <v>366</v>
      </c>
      <c r="C16" s="158" t="s">
        <v>251</v>
      </c>
      <c r="D16" s="197" t="s">
        <v>321</v>
      </c>
      <c r="E16" s="161" t="s">
        <v>144</v>
      </c>
      <c r="F16" s="161" t="s">
        <v>414</v>
      </c>
      <c r="G16" s="161" t="s">
        <v>144</v>
      </c>
      <c r="H16" s="161" t="s">
        <v>144</v>
      </c>
      <c r="I16" s="157" t="s">
        <v>144</v>
      </c>
      <c r="J16" s="157" t="s">
        <v>144</v>
      </c>
      <c r="K16" s="157" t="s">
        <v>144</v>
      </c>
      <c r="L16" s="157" t="s">
        <v>144</v>
      </c>
      <c r="M16" s="157" t="s">
        <v>144</v>
      </c>
      <c r="N16" s="157" t="s">
        <v>144</v>
      </c>
      <c r="O16" s="157" t="s">
        <v>144</v>
      </c>
      <c r="P16" s="157" t="s">
        <v>144</v>
      </c>
      <c r="Q16" s="157" t="s">
        <v>144</v>
      </c>
      <c r="R16" s="145" t="e">
        <f t="shared" si="1"/>
        <v>#VALUE!</v>
      </c>
      <c r="S16" s="145"/>
      <c r="X16" s="15" t="e">
        <f t="shared" si="0"/>
        <v>#VALUE!</v>
      </c>
      <c r="Y16" s="15" t="e">
        <f t="shared" si="3"/>
        <v>#VALUE!</v>
      </c>
    </row>
    <row r="17" spans="1:25" ht="141" customHeight="1" x14ac:dyDescent="0.25">
      <c r="A17" s="104" t="s">
        <v>35</v>
      </c>
      <c r="B17" s="105" t="s">
        <v>89</v>
      </c>
      <c r="C17" s="158" t="s">
        <v>251</v>
      </c>
      <c r="D17" s="193" t="s">
        <v>321</v>
      </c>
      <c r="E17" s="161">
        <v>43839</v>
      </c>
      <c r="F17" s="161">
        <v>44196</v>
      </c>
      <c r="G17" s="161">
        <v>43839</v>
      </c>
      <c r="H17" s="161" t="s">
        <v>144</v>
      </c>
      <c r="I17" s="157" t="s">
        <v>144</v>
      </c>
      <c r="J17" s="157" t="s">
        <v>144</v>
      </c>
      <c r="K17" s="157" t="s">
        <v>144</v>
      </c>
      <c r="L17" s="157" t="s">
        <v>144</v>
      </c>
      <c r="M17" s="157" t="s">
        <v>144</v>
      </c>
      <c r="N17" s="157" t="s">
        <v>144</v>
      </c>
      <c r="O17" s="157" t="s">
        <v>144</v>
      </c>
      <c r="P17" s="157" t="s">
        <v>144</v>
      </c>
      <c r="Q17" s="157" t="s">
        <v>144</v>
      </c>
      <c r="R17" s="145" t="e">
        <f t="shared" si="1"/>
        <v>#VALUE!</v>
      </c>
      <c r="S17" s="145"/>
      <c r="U17" s="14" t="e">
        <f t="shared" si="2"/>
        <v>#VALUE!</v>
      </c>
      <c r="X17" s="15" t="e">
        <f t="shared" si="0"/>
        <v>#VALUE!</v>
      </c>
      <c r="Y17" s="15" t="e">
        <f t="shared" si="3"/>
        <v>#VALUE!</v>
      </c>
    </row>
    <row r="18" spans="1:25" ht="135" customHeight="1" x14ac:dyDescent="0.25">
      <c r="A18" s="193"/>
      <c r="B18" s="198" t="s">
        <v>367</v>
      </c>
      <c r="C18" s="158" t="s">
        <v>251</v>
      </c>
      <c r="D18" s="193" t="s">
        <v>321</v>
      </c>
      <c r="E18" s="161" t="s">
        <v>144</v>
      </c>
      <c r="F18" s="161" t="s">
        <v>415</v>
      </c>
      <c r="G18" s="158" t="s">
        <v>144</v>
      </c>
      <c r="H18" s="161" t="s">
        <v>144</v>
      </c>
      <c r="I18" s="157" t="s">
        <v>144</v>
      </c>
      <c r="J18" s="157" t="s">
        <v>144</v>
      </c>
      <c r="K18" s="157" t="s">
        <v>144</v>
      </c>
      <c r="L18" s="157" t="s">
        <v>144</v>
      </c>
      <c r="M18" s="157" t="s">
        <v>144</v>
      </c>
      <c r="N18" s="157" t="s">
        <v>144</v>
      </c>
      <c r="O18" s="157" t="s">
        <v>144</v>
      </c>
      <c r="P18" s="157" t="s">
        <v>144</v>
      </c>
      <c r="Q18" s="157" t="s">
        <v>144</v>
      </c>
      <c r="R18" s="145" t="e">
        <f t="shared" si="1"/>
        <v>#VALUE!</v>
      </c>
      <c r="S18" s="145"/>
      <c r="U18" s="14" t="e">
        <f t="shared" si="2"/>
        <v>#VALUE!</v>
      </c>
      <c r="X18" s="15" t="e">
        <f t="shared" si="0"/>
        <v>#VALUE!</v>
      </c>
      <c r="Y18" s="15" t="e">
        <f t="shared" si="3"/>
        <v>#VALUE!</v>
      </c>
    </row>
    <row r="19" spans="1:25" ht="144.75" customHeight="1" x14ac:dyDescent="0.25">
      <c r="A19" s="104" t="s">
        <v>38</v>
      </c>
      <c r="B19" s="105" t="s">
        <v>353</v>
      </c>
      <c r="C19" s="158" t="s">
        <v>251</v>
      </c>
      <c r="D19" s="193" t="s">
        <v>321</v>
      </c>
      <c r="E19" s="161">
        <v>43839</v>
      </c>
      <c r="F19" s="161">
        <v>44196</v>
      </c>
      <c r="G19" s="161">
        <v>43839</v>
      </c>
      <c r="H19" s="161" t="s">
        <v>144</v>
      </c>
      <c r="I19" s="178">
        <v>79.900000000000006</v>
      </c>
      <c r="J19" s="178">
        <v>79.900000000000006</v>
      </c>
      <c r="K19" s="178">
        <v>492.3</v>
      </c>
      <c r="L19" s="178">
        <v>0</v>
      </c>
      <c r="M19" s="178">
        <v>817.5</v>
      </c>
      <c r="N19" s="194">
        <v>0</v>
      </c>
      <c r="O19" s="178">
        <v>245.3</v>
      </c>
      <c r="P19" s="178">
        <v>0</v>
      </c>
      <c r="Q19" s="191" t="s">
        <v>144</v>
      </c>
      <c r="R19" s="145">
        <f t="shared" si="1"/>
        <v>1635</v>
      </c>
      <c r="S19" s="145"/>
      <c r="T19" s="15">
        <f>503-J19</f>
        <v>423.1</v>
      </c>
      <c r="U19" s="14">
        <f t="shared" si="2"/>
        <v>79.900000000000006</v>
      </c>
      <c r="V19" s="14">
        <v>771</v>
      </c>
      <c r="X19" s="15">
        <f t="shared" si="0"/>
        <v>691.1</v>
      </c>
      <c r="Y19" s="15">
        <f t="shared" si="3"/>
        <v>691.1</v>
      </c>
    </row>
    <row r="20" spans="1:25" ht="138.75" customHeight="1" x14ac:dyDescent="0.25">
      <c r="A20" s="104" t="s">
        <v>40</v>
      </c>
      <c r="B20" s="105" t="s">
        <v>41</v>
      </c>
      <c r="C20" s="158" t="s">
        <v>251</v>
      </c>
      <c r="D20" s="193" t="s">
        <v>321</v>
      </c>
      <c r="E20" s="161" t="s">
        <v>416</v>
      </c>
      <c r="F20" s="161">
        <v>44196</v>
      </c>
      <c r="G20" s="161" t="s">
        <v>416</v>
      </c>
      <c r="H20" s="161" t="s">
        <v>144</v>
      </c>
      <c r="I20" s="178">
        <v>527.4</v>
      </c>
      <c r="J20" s="178">
        <v>527.4</v>
      </c>
      <c r="K20" s="178">
        <v>1239.4000000000001</v>
      </c>
      <c r="L20" s="178">
        <v>0</v>
      </c>
      <c r="M20" s="178">
        <v>637.20000000000005</v>
      </c>
      <c r="N20" s="194">
        <v>0</v>
      </c>
      <c r="O20" s="178">
        <v>492.4</v>
      </c>
      <c r="P20" s="178">
        <v>0</v>
      </c>
      <c r="Q20" s="191" t="s">
        <v>144</v>
      </c>
      <c r="R20" s="145">
        <f t="shared" si="1"/>
        <v>2896.4</v>
      </c>
      <c r="S20" s="145"/>
      <c r="T20" s="14">
        <f>1439.4-J20</f>
        <v>912.00000000000011</v>
      </c>
      <c r="U20" s="14">
        <f t="shared" si="2"/>
        <v>527.4</v>
      </c>
      <c r="V20" s="14">
        <v>2232.4</v>
      </c>
      <c r="X20" s="15">
        <f t="shared" si="0"/>
        <v>1705</v>
      </c>
      <c r="Y20" s="15">
        <f t="shared" si="3"/>
        <v>1705</v>
      </c>
    </row>
    <row r="21" spans="1:25" ht="144" customHeight="1" x14ac:dyDescent="0.25">
      <c r="A21" s="193"/>
      <c r="B21" s="105" t="s">
        <v>368</v>
      </c>
      <c r="C21" s="158" t="s">
        <v>251</v>
      </c>
      <c r="D21" s="193" t="s">
        <v>321</v>
      </c>
      <c r="E21" s="161"/>
      <c r="F21" s="161" t="s">
        <v>417</v>
      </c>
      <c r="G21" s="157" t="s">
        <v>144</v>
      </c>
      <c r="H21" s="161">
        <v>43920</v>
      </c>
      <c r="I21" s="157" t="s">
        <v>144</v>
      </c>
      <c r="J21" s="157" t="s">
        <v>144</v>
      </c>
      <c r="K21" s="157" t="s">
        <v>144</v>
      </c>
      <c r="L21" s="157" t="s">
        <v>144</v>
      </c>
      <c r="M21" s="157" t="s">
        <v>144</v>
      </c>
      <c r="N21" s="157" t="s">
        <v>144</v>
      </c>
      <c r="O21" s="157" t="s">
        <v>144</v>
      </c>
      <c r="P21" s="157" t="s">
        <v>144</v>
      </c>
      <c r="Q21" s="157" t="s">
        <v>144</v>
      </c>
      <c r="R21" s="145" t="e">
        <f t="shared" si="1"/>
        <v>#VALUE!</v>
      </c>
      <c r="S21" s="145"/>
      <c r="U21" s="14" t="e">
        <f t="shared" si="2"/>
        <v>#VALUE!</v>
      </c>
      <c r="X21" s="15" t="e">
        <f t="shared" si="0"/>
        <v>#VALUE!</v>
      </c>
      <c r="Y21" s="15" t="e">
        <f t="shared" si="3"/>
        <v>#VALUE!</v>
      </c>
    </row>
    <row r="22" spans="1:25" ht="150.75" customHeight="1" x14ac:dyDescent="0.25">
      <c r="A22" s="193"/>
      <c r="B22" s="105" t="s">
        <v>369</v>
      </c>
      <c r="C22" s="158" t="s">
        <v>251</v>
      </c>
      <c r="D22" s="193" t="s">
        <v>321</v>
      </c>
      <c r="E22" s="161" t="s">
        <v>144</v>
      </c>
      <c r="F22" s="161">
        <v>43882</v>
      </c>
      <c r="G22" s="157" t="s">
        <v>144</v>
      </c>
      <c r="H22" s="161">
        <v>43882</v>
      </c>
      <c r="I22" s="157" t="s">
        <v>144</v>
      </c>
      <c r="J22" s="157" t="s">
        <v>144</v>
      </c>
      <c r="K22" s="157" t="s">
        <v>144</v>
      </c>
      <c r="L22" s="157" t="s">
        <v>144</v>
      </c>
      <c r="M22" s="157" t="s">
        <v>144</v>
      </c>
      <c r="N22" s="157" t="s">
        <v>144</v>
      </c>
      <c r="O22" s="157" t="s">
        <v>144</v>
      </c>
      <c r="P22" s="157" t="s">
        <v>144</v>
      </c>
      <c r="Q22" s="157" t="s">
        <v>144</v>
      </c>
      <c r="R22" s="145" t="e">
        <f t="shared" si="1"/>
        <v>#VALUE!</v>
      </c>
      <c r="S22" s="145"/>
      <c r="U22" s="14" t="e">
        <f t="shared" si="2"/>
        <v>#VALUE!</v>
      </c>
      <c r="X22" s="15" t="e">
        <f t="shared" si="0"/>
        <v>#VALUE!</v>
      </c>
      <c r="Y22" s="15" t="e">
        <f t="shared" si="3"/>
        <v>#VALUE!</v>
      </c>
    </row>
    <row r="23" spans="1:25" ht="178.5" customHeight="1" x14ac:dyDescent="0.25">
      <c r="A23" s="193"/>
      <c r="B23" s="105" t="s">
        <v>370</v>
      </c>
      <c r="C23" s="158" t="s">
        <v>251</v>
      </c>
      <c r="D23" s="193" t="s">
        <v>321</v>
      </c>
      <c r="E23" s="161" t="s">
        <v>144</v>
      </c>
      <c r="F23" s="161">
        <v>43902</v>
      </c>
      <c r="G23" s="157" t="s">
        <v>144</v>
      </c>
      <c r="H23" s="161">
        <v>43902</v>
      </c>
      <c r="I23" s="157" t="s">
        <v>144</v>
      </c>
      <c r="J23" s="157" t="s">
        <v>144</v>
      </c>
      <c r="K23" s="157" t="s">
        <v>144</v>
      </c>
      <c r="L23" s="157" t="s">
        <v>144</v>
      </c>
      <c r="M23" s="157" t="s">
        <v>144</v>
      </c>
      <c r="N23" s="157" t="s">
        <v>144</v>
      </c>
      <c r="O23" s="157" t="s">
        <v>144</v>
      </c>
      <c r="P23" s="157" t="s">
        <v>144</v>
      </c>
      <c r="Q23" s="157" t="s">
        <v>144</v>
      </c>
      <c r="R23" s="145" t="e">
        <f t="shared" si="1"/>
        <v>#VALUE!</v>
      </c>
      <c r="S23" s="145"/>
      <c r="U23" s="14" t="e">
        <f t="shared" si="2"/>
        <v>#VALUE!</v>
      </c>
      <c r="X23" s="15" t="e">
        <f t="shared" si="0"/>
        <v>#VALUE!</v>
      </c>
      <c r="Y23" s="15" t="e">
        <f t="shared" si="3"/>
        <v>#VALUE!</v>
      </c>
    </row>
    <row r="24" spans="1:25" ht="146.25" customHeight="1" x14ac:dyDescent="0.25">
      <c r="A24" s="193"/>
      <c r="B24" s="105" t="s">
        <v>371</v>
      </c>
      <c r="C24" s="158" t="s">
        <v>251</v>
      </c>
      <c r="D24" s="193" t="s">
        <v>321</v>
      </c>
      <c r="E24" s="161" t="s">
        <v>144</v>
      </c>
      <c r="F24" s="161" t="s">
        <v>418</v>
      </c>
      <c r="G24" s="157" t="s">
        <v>144</v>
      </c>
      <c r="H24" s="161" t="s">
        <v>144</v>
      </c>
      <c r="I24" s="157" t="s">
        <v>144</v>
      </c>
      <c r="J24" s="157" t="s">
        <v>144</v>
      </c>
      <c r="K24" s="157" t="s">
        <v>144</v>
      </c>
      <c r="L24" s="157" t="s">
        <v>144</v>
      </c>
      <c r="M24" s="157" t="s">
        <v>144</v>
      </c>
      <c r="N24" s="157" t="s">
        <v>144</v>
      </c>
      <c r="O24" s="157" t="s">
        <v>144</v>
      </c>
      <c r="P24" s="157" t="s">
        <v>144</v>
      </c>
      <c r="Q24" s="157" t="s">
        <v>144</v>
      </c>
      <c r="R24" s="145" t="e">
        <f t="shared" si="1"/>
        <v>#VALUE!</v>
      </c>
      <c r="S24" s="145"/>
      <c r="U24" s="14" t="e">
        <f t="shared" si="2"/>
        <v>#VALUE!</v>
      </c>
      <c r="X24" s="15" t="e">
        <f t="shared" si="0"/>
        <v>#VALUE!</v>
      </c>
      <c r="Y24" s="15" t="e">
        <f t="shared" si="3"/>
        <v>#VALUE!</v>
      </c>
    </row>
    <row r="25" spans="1:25" ht="141" customHeight="1" x14ac:dyDescent="0.25">
      <c r="A25" s="193"/>
      <c r="B25" s="105" t="s">
        <v>372</v>
      </c>
      <c r="C25" s="158" t="s">
        <v>251</v>
      </c>
      <c r="D25" s="193" t="s">
        <v>321</v>
      </c>
      <c r="E25" s="161" t="s">
        <v>144</v>
      </c>
      <c r="F25" s="161">
        <v>43997</v>
      </c>
      <c r="G25" s="157" t="s">
        <v>144</v>
      </c>
      <c r="H25" s="161" t="s">
        <v>144</v>
      </c>
      <c r="I25" s="157" t="s">
        <v>144</v>
      </c>
      <c r="J25" s="157" t="s">
        <v>144</v>
      </c>
      <c r="K25" s="157" t="s">
        <v>144</v>
      </c>
      <c r="L25" s="157" t="s">
        <v>144</v>
      </c>
      <c r="M25" s="157" t="s">
        <v>144</v>
      </c>
      <c r="N25" s="157" t="s">
        <v>144</v>
      </c>
      <c r="O25" s="157" t="s">
        <v>144</v>
      </c>
      <c r="P25" s="157" t="s">
        <v>144</v>
      </c>
      <c r="Q25" s="157" t="s">
        <v>144</v>
      </c>
      <c r="R25" s="145" t="e">
        <f t="shared" si="1"/>
        <v>#VALUE!</v>
      </c>
      <c r="S25" s="145"/>
      <c r="U25" s="14" t="e">
        <f t="shared" si="2"/>
        <v>#VALUE!</v>
      </c>
      <c r="X25" s="15" t="e">
        <f t="shared" si="0"/>
        <v>#VALUE!</v>
      </c>
      <c r="Y25" s="15" t="e">
        <f t="shared" si="3"/>
        <v>#VALUE!</v>
      </c>
    </row>
    <row r="26" spans="1:25" s="82" customFormat="1" ht="141" customHeight="1" x14ac:dyDescent="0.25">
      <c r="A26" s="193"/>
      <c r="B26" s="105" t="s">
        <v>399</v>
      </c>
      <c r="C26" s="158"/>
      <c r="D26" s="193" t="s">
        <v>321</v>
      </c>
      <c r="E26" s="161" t="s">
        <v>144</v>
      </c>
      <c r="F26" s="161">
        <v>44165</v>
      </c>
      <c r="G26" s="157" t="s">
        <v>144</v>
      </c>
      <c r="H26" s="177" t="s">
        <v>144</v>
      </c>
      <c r="I26" s="157" t="s">
        <v>144</v>
      </c>
      <c r="J26" s="157" t="s">
        <v>144</v>
      </c>
      <c r="K26" s="157" t="s">
        <v>144</v>
      </c>
      <c r="L26" s="157" t="s">
        <v>144</v>
      </c>
      <c r="M26" s="157" t="s">
        <v>144</v>
      </c>
      <c r="N26" s="157" t="s">
        <v>144</v>
      </c>
      <c r="O26" s="157" t="s">
        <v>144</v>
      </c>
      <c r="P26" s="157" t="s">
        <v>144</v>
      </c>
      <c r="Q26" s="157" t="s">
        <v>144</v>
      </c>
      <c r="R26" s="145" t="e">
        <f t="shared" si="1"/>
        <v>#VALUE!</v>
      </c>
      <c r="S26" s="145"/>
      <c r="X26" s="15"/>
      <c r="Y26" s="15"/>
    </row>
    <row r="27" spans="1:25" s="82" customFormat="1" ht="141" customHeight="1" x14ac:dyDescent="0.25">
      <c r="A27" s="193"/>
      <c r="B27" s="105" t="s">
        <v>400</v>
      </c>
      <c r="C27" s="158"/>
      <c r="D27" s="193" t="s">
        <v>321</v>
      </c>
      <c r="E27" s="161" t="s">
        <v>144</v>
      </c>
      <c r="F27" s="161">
        <v>44183</v>
      </c>
      <c r="G27" s="157" t="s">
        <v>144</v>
      </c>
      <c r="H27" s="177" t="s">
        <v>144</v>
      </c>
      <c r="I27" s="157" t="s">
        <v>144</v>
      </c>
      <c r="J27" s="157" t="s">
        <v>144</v>
      </c>
      <c r="K27" s="157" t="s">
        <v>144</v>
      </c>
      <c r="L27" s="157" t="s">
        <v>144</v>
      </c>
      <c r="M27" s="157" t="s">
        <v>144</v>
      </c>
      <c r="N27" s="157" t="s">
        <v>144</v>
      </c>
      <c r="O27" s="157" t="s">
        <v>144</v>
      </c>
      <c r="P27" s="157" t="s">
        <v>144</v>
      </c>
      <c r="Q27" s="157" t="s">
        <v>144</v>
      </c>
      <c r="R27" s="145" t="e">
        <f t="shared" si="1"/>
        <v>#VALUE!</v>
      </c>
      <c r="S27" s="145"/>
      <c r="X27" s="15"/>
      <c r="Y27" s="15"/>
    </row>
    <row r="28" spans="1:25" ht="138.75" customHeight="1" x14ac:dyDescent="0.25">
      <c r="A28" s="104" t="s">
        <v>42</v>
      </c>
      <c r="B28" s="105" t="s">
        <v>43</v>
      </c>
      <c r="C28" s="158" t="s">
        <v>251</v>
      </c>
      <c r="D28" s="193" t="s">
        <v>322</v>
      </c>
      <c r="E28" s="161">
        <v>43839</v>
      </c>
      <c r="F28" s="161">
        <v>44196</v>
      </c>
      <c r="G28" s="161">
        <v>43839</v>
      </c>
      <c r="H28" s="177" t="s">
        <v>144</v>
      </c>
      <c r="I28" s="178">
        <v>709</v>
      </c>
      <c r="J28" s="191">
        <v>717.3</v>
      </c>
      <c r="K28" s="191">
        <v>2829.8</v>
      </c>
      <c r="L28" s="191"/>
      <c r="M28" s="191">
        <v>2989.4</v>
      </c>
      <c r="N28" s="199"/>
      <c r="O28" s="191">
        <v>2966.5</v>
      </c>
      <c r="P28" s="191"/>
      <c r="Q28" s="191" t="s">
        <v>144</v>
      </c>
      <c r="R28" s="145">
        <f t="shared" si="1"/>
        <v>9494.7000000000007</v>
      </c>
      <c r="S28" s="145"/>
      <c r="T28" s="14">
        <f>3490.4-J28</f>
        <v>2773.1000000000004</v>
      </c>
      <c r="U28" s="14">
        <f t="shared" si="2"/>
        <v>717.3</v>
      </c>
      <c r="V28" s="14">
        <v>6606.8</v>
      </c>
      <c r="X28" s="15">
        <f t="shared" si="0"/>
        <v>5889.5</v>
      </c>
      <c r="Y28" s="15">
        <f t="shared" si="3"/>
        <v>5889.5</v>
      </c>
    </row>
    <row r="29" spans="1:25" ht="168" customHeight="1" x14ac:dyDescent="0.25">
      <c r="A29" s="193"/>
      <c r="B29" s="105" t="s">
        <v>373</v>
      </c>
      <c r="C29" s="158" t="s">
        <v>251</v>
      </c>
      <c r="D29" s="193" t="s">
        <v>322</v>
      </c>
      <c r="E29" s="161" t="s">
        <v>144</v>
      </c>
      <c r="F29" s="161">
        <v>43959</v>
      </c>
      <c r="G29" s="157" t="s">
        <v>144</v>
      </c>
      <c r="H29" s="161" t="s">
        <v>144</v>
      </c>
      <c r="I29" s="157" t="s">
        <v>144</v>
      </c>
      <c r="J29" s="157" t="s">
        <v>144</v>
      </c>
      <c r="K29" s="157" t="s">
        <v>144</v>
      </c>
      <c r="L29" s="157" t="s">
        <v>144</v>
      </c>
      <c r="M29" s="157" t="s">
        <v>144</v>
      </c>
      <c r="N29" s="157" t="s">
        <v>144</v>
      </c>
      <c r="O29" s="157" t="s">
        <v>144</v>
      </c>
      <c r="P29" s="157" t="s">
        <v>144</v>
      </c>
      <c r="Q29" s="157" t="s">
        <v>144</v>
      </c>
      <c r="R29" s="145" t="e">
        <f t="shared" si="1"/>
        <v>#VALUE!</v>
      </c>
      <c r="S29" s="145"/>
      <c r="U29" s="14" t="e">
        <f t="shared" si="2"/>
        <v>#VALUE!</v>
      </c>
      <c r="X29" s="15" t="e">
        <f t="shared" si="0"/>
        <v>#VALUE!</v>
      </c>
      <c r="Y29" s="15" t="e">
        <f t="shared" si="3"/>
        <v>#VALUE!</v>
      </c>
    </row>
    <row r="30" spans="1:25" ht="158.25" customHeight="1" x14ac:dyDescent="0.25">
      <c r="A30" s="193"/>
      <c r="B30" s="105" t="s">
        <v>374</v>
      </c>
      <c r="C30" s="158" t="s">
        <v>251</v>
      </c>
      <c r="D30" s="193" t="s">
        <v>322</v>
      </c>
      <c r="E30" s="161" t="s">
        <v>144</v>
      </c>
      <c r="F30" s="161">
        <v>44007</v>
      </c>
      <c r="G30" s="157" t="s">
        <v>144</v>
      </c>
      <c r="H30" s="161" t="s">
        <v>144</v>
      </c>
      <c r="I30" s="157" t="s">
        <v>144</v>
      </c>
      <c r="J30" s="157" t="s">
        <v>144</v>
      </c>
      <c r="K30" s="157" t="s">
        <v>144</v>
      </c>
      <c r="L30" s="157" t="s">
        <v>144</v>
      </c>
      <c r="M30" s="157" t="s">
        <v>144</v>
      </c>
      <c r="N30" s="157" t="s">
        <v>144</v>
      </c>
      <c r="O30" s="157" t="s">
        <v>144</v>
      </c>
      <c r="P30" s="157" t="s">
        <v>144</v>
      </c>
      <c r="Q30" s="157" t="s">
        <v>144</v>
      </c>
      <c r="R30" s="145" t="e">
        <f t="shared" si="1"/>
        <v>#VALUE!</v>
      </c>
      <c r="S30" s="145"/>
      <c r="U30" s="14" t="e">
        <f t="shared" si="2"/>
        <v>#VALUE!</v>
      </c>
      <c r="X30" s="15" t="e">
        <f t="shared" si="0"/>
        <v>#VALUE!</v>
      </c>
      <c r="Y30" s="15" t="e">
        <f t="shared" si="3"/>
        <v>#VALUE!</v>
      </c>
    </row>
    <row r="31" spans="1:25" ht="226.5" customHeight="1" x14ac:dyDescent="0.25">
      <c r="A31" s="104" t="s">
        <v>44</v>
      </c>
      <c r="B31" s="105" t="s">
        <v>45</v>
      </c>
      <c r="C31" s="158" t="s">
        <v>251</v>
      </c>
      <c r="D31" s="193" t="s">
        <v>322</v>
      </c>
      <c r="E31" s="161">
        <v>43839</v>
      </c>
      <c r="F31" s="161">
        <v>44196</v>
      </c>
      <c r="G31" s="161">
        <v>43839</v>
      </c>
      <c r="H31" s="177" t="s">
        <v>144</v>
      </c>
      <c r="I31" s="178">
        <v>632.29999999999995</v>
      </c>
      <c r="J31" s="178">
        <v>724.2</v>
      </c>
      <c r="K31" s="191">
        <v>6817.9</v>
      </c>
      <c r="L31" s="191"/>
      <c r="M31" s="191">
        <v>17315.400000000001</v>
      </c>
      <c r="N31" s="199"/>
      <c r="O31" s="191">
        <v>4243.3999999999996</v>
      </c>
      <c r="P31" s="178"/>
      <c r="Q31" s="191" t="s">
        <v>144</v>
      </c>
      <c r="R31" s="145">
        <f t="shared" si="1"/>
        <v>29009</v>
      </c>
      <c r="S31" s="145"/>
      <c r="T31" s="15">
        <f>7350.9-J31</f>
        <v>6626.7</v>
      </c>
      <c r="U31" s="14">
        <f t="shared" si="2"/>
        <v>724.2</v>
      </c>
      <c r="V31" s="14">
        <v>24997.7</v>
      </c>
      <c r="X31" s="15">
        <f t="shared" si="0"/>
        <v>24273.5</v>
      </c>
      <c r="Y31" s="15">
        <f t="shared" si="3"/>
        <v>24273.5</v>
      </c>
    </row>
    <row r="32" spans="1:25" ht="177.75" customHeight="1" x14ac:dyDescent="0.25">
      <c r="A32" s="193"/>
      <c r="B32" s="105" t="s">
        <v>375</v>
      </c>
      <c r="C32" s="158" t="s">
        <v>251</v>
      </c>
      <c r="D32" s="193" t="s">
        <v>322</v>
      </c>
      <c r="E32" s="161" t="s">
        <v>144</v>
      </c>
      <c r="F32" s="161">
        <v>43959</v>
      </c>
      <c r="G32" s="157" t="s">
        <v>144</v>
      </c>
      <c r="H32" s="161" t="s">
        <v>144</v>
      </c>
      <c r="I32" s="157" t="s">
        <v>144</v>
      </c>
      <c r="J32" s="157" t="s">
        <v>144</v>
      </c>
      <c r="K32" s="157" t="s">
        <v>144</v>
      </c>
      <c r="L32" s="157" t="s">
        <v>144</v>
      </c>
      <c r="M32" s="157" t="s">
        <v>144</v>
      </c>
      <c r="N32" s="157" t="s">
        <v>144</v>
      </c>
      <c r="O32" s="157" t="s">
        <v>144</v>
      </c>
      <c r="P32" s="157" t="s">
        <v>144</v>
      </c>
      <c r="Q32" s="157" t="s">
        <v>144</v>
      </c>
      <c r="R32" s="145" t="e">
        <f t="shared" si="1"/>
        <v>#VALUE!</v>
      </c>
      <c r="S32" s="145"/>
      <c r="U32" s="14" t="e">
        <f t="shared" si="2"/>
        <v>#VALUE!</v>
      </c>
      <c r="X32" s="15" t="e">
        <f t="shared" si="0"/>
        <v>#VALUE!</v>
      </c>
      <c r="Y32" s="15" t="e">
        <f t="shared" si="3"/>
        <v>#VALUE!</v>
      </c>
    </row>
    <row r="33" spans="1:25" ht="178.5" customHeight="1" x14ac:dyDescent="0.25">
      <c r="A33" s="193"/>
      <c r="B33" s="105" t="s">
        <v>391</v>
      </c>
      <c r="C33" s="158" t="s">
        <v>251</v>
      </c>
      <c r="D33" s="193" t="s">
        <v>322</v>
      </c>
      <c r="E33" s="161" t="s">
        <v>144</v>
      </c>
      <c r="F33" s="161">
        <v>43965</v>
      </c>
      <c r="G33" s="157" t="s">
        <v>144</v>
      </c>
      <c r="H33" s="161" t="s">
        <v>144</v>
      </c>
      <c r="I33" s="157" t="s">
        <v>144</v>
      </c>
      <c r="J33" s="157" t="s">
        <v>144</v>
      </c>
      <c r="K33" s="157" t="s">
        <v>144</v>
      </c>
      <c r="L33" s="157" t="s">
        <v>144</v>
      </c>
      <c r="M33" s="157" t="s">
        <v>144</v>
      </c>
      <c r="N33" s="157" t="s">
        <v>144</v>
      </c>
      <c r="O33" s="157" t="s">
        <v>144</v>
      </c>
      <c r="P33" s="157" t="s">
        <v>144</v>
      </c>
      <c r="Q33" s="157" t="s">
        <v>144</v>
      </c>
      <c r="R33" s="145" t="e">
        <f t="shared" si="1"/>
        <v>#VALUE!</v>
      </c>
      <c r="S33" s="145"/>
      <c r="U33" s="14" t="e">
        <f t="shared" si="2"/>
        <v>#VALUE!</v>
      </c>
      <c r="X33" s="15" t="e">
        <f t="shared" si="0"/>
        <v>#VALUE!</v>
      </c>
      <c r="Y33" s="15" t="e">
        <f t="shared" si="3"/>
        <v>#VALUE!</v>
      </c>
    </row>
    <row r="34" spans="1:25" ht="402.75" customHeight="1" x14ac:dyDescent="0.25">
      <c r="A34" s="104" t="s">
        <v>252</v>
      </c>
      <c r="B34" s="105" t="s">
        <v>354</v>
      </c>
      <c r="C34" s="158" t="s">
        <v>251</v>
      </c>
      <c r="D34" s="193" t="s">
        <v>322</v>
      </c>
      <c r="E34" s="161">
        <v>43839</v>
      </c>
      <c r="F34" s="161">
        <v>44196</v>
      </c>
      <c r="G34" s="161">
        <v>43839</v>
      </c>
      <c r="H34" s="177" t="s">
        <v>144</v>
      </c>
      <c r="I34" s="191">
        <v>2690.4</v>
      </c>
      <c r="J34" s="178">
        <v>3268</v>
      </c>
      <c r="K34" s="191">
        <v>14555.9</v>
      </c>
      <c r="L34" s="178"/>
      <c r="M34" s="191">
        <v>15202.2</v>
      </c>
      <c r="N34" s="199"/>
      <c r="O34" s="178">
        <v>11601</v>
      </c>
      <c r="P34" s="178"/>
      <c r="Q34" s="191" t="s">
        <v>144</v>
      </c>
      <c r="R34" s="145">
        <f t="shared" si="1"/>
        <v>44049.5</v>
      </c>
      <c r="S34" s="145"/>
      <c r="T34" s="14" t="s">
        <v>343</v>
      </c>
      <c r="U34" s="14">
        <f t="shared" si="2"/>
        <v>3268</v>
      </c>
      <c r="V34" s="14">
        <v>34396.800000000003</v>
      </c>
      <c r="X34" s="15">
        <f t="shared" si="0"/>
        <v>31128.800000000003</v>
      </c>
      <c r="Y34" s="15">
        <f t="shared" si="3"/>
        <v>31128.800000000003</v>
      </c>
    </row>
    <row r="35" spans="1:25" ht="175.5" customHeight="1" x14ac:dyDescent="0.25">
      <c r="A35" s="193"/>
      <c r="B35" s="105" t="s">
        <v>376</v>
      </c>
      <c r="C35" s="158" t="s">
        <v>251</v>
      </c>
      <c r="D35" s="193" t="s">
        <v>322</v>
      </c>
      <c r="E35" s="161" t="s">
        <v>144</v>
      </c>
      <c r="F35" s="161">
        <v>44007</v>
      </c>
      <c r="G35" s="157" t="s">
        <v>144</v>
      </c>
      <c r="H35" s="161" t="s">
        <v>144</v>
      </c>
      <c r="I35" s="157" t="s">
        <v>144</v>
      </c>
      <c r="J35" s="157" t="s">
        <v>144</v>
      </c>
      <c r="K35" s="157" t="s">
        <v>144</v>
      </c>
      <c r="L35" s="157" t="s">
        <v>144</v>
      </c>
      <c r="M35" s="157" t="s">
        <v>144</v>
      </c>
      <c r="N35" s="157" t="s">
        <v>144</v>
      </c>
      <c r="O35" s="157" t="s">
        <v>144</v>
      </c>
      <c r="P35" s="157" t="s">
        <v>144</v>
      </c>
      <c r="Q35" s="157" t="s">
        <v>144</v>
      </c>
      <c r="R35" s="145" t="e">
        <f t="shared" si="1"/>
        <v>#VALUE!</v>
      </c>
      <c r="S35" s="145"/>
      <c r="U35" s="14" t="e">
        <f t="shared" si="2"/>
        <v>#VALUE!</v>
      </c>
      <c r="X35" s="15" t="e">
        <f t="shared" si="0"/>
        <v>#VALUE!</v>
      </c>
      <c r="Y35" s="15" t="e">
        <f t="shared" si="3"/>
        <v>#VALUE!</v>
      </c>
    </row>
    <row r="36" spans="1:25" ht="134.25" customHeight="1" x14ac:dyDescent="0.25">
      <c r="A36" s="104" t="s">
        <v>90</v>
      </c>
      <c r="B36" s="105" t="s">
        <v>390</v>
      </c>
      <c r="C36" s="158" t="s">
        <v>251</v>
      </c>
      <c r="D36" s="193" t="s">
        <v>323</v>
      </c>
      <c r="E36" s="161">
        <v>43839</v>
      </c>
      <c r="F36" s="161">
        <v>44196</v>
      </c>
      <c r="G36" s="161">
        <v>43839</v>
      </c>
      <c r="H36" s="177" t="s">
        <v>144</v>
      </c>
      <c r="I36" s="157" t="s">
        <v>144</v>
      </c>
      <c r="J36" s="157" t="s">
        <v>144</v>
      </c>
      <c r="K36" s="157" t="s">
        <v>144</v>
      </c>
      <c r="L36" s="157" t="s">
        <v>144</v>
      </c>
      <c r="M36" s="157" t="s">
        <v>144</v>
      </c>
      <c r="N36" s="157" t="s">
        <v>144</v>
      </c>
      <c r="O36" s="157" t="s">
        <v>144</v>
      </c>
      <c r="P36" s="157" t="s">
        <v>144</v>
      </c>
      <c r="Q36" s="157" t="s">
        <v>144</v>
      </c>
      <c r="R36" s="145" t="e">
        <f t="shared" si="1"/>
        <v>#VALUE!</v>
      </c>
      <c r="S36" s="145"/>
      <c r="U36" s="14" t="e">
        <f t="shared" si="2"/>
        <v>#VALUE!</v>
      </c>
      <c r="X36" s="15" t="e">
        <f t="shared" si="0"/>
        <v>#VALUE!</v>
      </c>
      <c r="Y36" s="15" t="e">
        <f t="shared" si="3"/>
        <v>#VALUE!</v>
      </c>
    </row>
    <row r="37" spans="1:25" ht="141" customHeight="1" x14ac:dyDescent="0.25">
      <c r="A37" s="104" t="s">
        <v>279</v>
      </c>
      <c r="B37" s="105" t="s">
        <v>286</v>
      </c>
      <c r="C37" s="158" t="s">
        <v>251</v>
      </c>
      <c r="D37" s="193" t="s">
        <v>322</v>
      </c>
      <c r="E37" s="161">
        <v>43839</v>
      </c>
      <c r="F37" s="161">
        <v>44196</v>
      </c>
      <c r="G37" s="161">
        <v>43839</v>
      </c>
      <c r="H37" s="177" t="s">
        <v>144</v>
      </c>
      <c r="I37" s="178">
        <f t="shared" ref="I37:J37" si="4">I38+I39</f>
        <v>0</v>
      </c>
      <c r="J37" s="178">
        <f t="shared" si="4"/>
        <v>0</v>
      </c>
      <c r="K37" s="178">
        <f>K38+K39</f>
        <v>1187.5999999999999</v>
      </c>
      <c r="L37" s="178">
        <f t="shared" ref="L37:P37" si="5">L38+L39</f>
        <v>0</v>
      </c>
      <c r="M37" s="178">
        <f t="shared" si="5"/>
        <v>8212.4</v>
      </c>
      <c r="N37" s="194">
        <f t="shared" si="5"/>
        <v>0</v>
      </c>
      <c r="O37" s="178">
        <f t="shared" si="5"/>
        <v>0</v>
      </c>
      <c r="P37" s="178">
        <f t="shared" si="5"/>
        <v>0</v>
      </c>
      <c r="Q37" s="191" t="s">
        <v>144</v>
      </c>
      <c r="R37" s="145">
        <f t="shared" si="1"/>
        <v>9400</v>
      </c>
      <c r="S37" s="145"/>
      <c r="U37" s="14">
        <f t="shared" si="2"/>
        <v>0</v>
      </c>
      <c r="V37" s="14">
        <f>V38+V39</f>
        <v>1016.4</v>
      </c>
      <c r="X37" s="15">
        <f t="shared" si="0"/>
        <v>1016.4</v>
      </c>
      <c r="Y37" s="15">
        <f t="shared" si="3"/>
        <v>1016.4</v>
      </c>
    </row>
    <row r="38" spans="1:25" x14ac:dyDescent="0.25">
      <c r="A38" s="104"/>
      <c r="B38" s="105" t="s">
        <v>258</v>
      </c>
      <c r="C38" s="158"/>
      <c r="D38" s="193"/>
      <c r="E38" s="161"/>
      <c r="F38" s="161"/>
      <c r="G38" s="161"/>
      <c r="H38" s="177"/>
      <c r="I38" s="178">
        <v>0</v>
      </c>
      <c r="J38" s="178">
        <v>0</v>
      </c>
      <c r="K38" s="178">
        <v>47.5</v>
      </c>
      <c r="L38" s="178">
        <v>0</v>
      </c>
      <c r="M38" s="178">
        <v>328.5</v>
      </c>
      <c r="N38" s="194">
        <v>0</v>
      </c>
      <c r="O38" s="178">
        <v>0</v>
      </c>
      <c r="P38" s="178">
        <v>0</v>
      </c>
      <c r="Q38" s="191"/>
      <c r="R38" s="145">
        <f t="shared" si="1"/>
        <v>376</v>
      </c>
      <c r="S38" s="145"/>
      <c r="U38" s="14">
        <f t="shared" si="2"/>
        <v>0</v>
      </c>
      <c r="V38" s="14">
        <v>53.5</v>
      </c>
      <c r="X38" s="15">
        <f t="shared" si="0"/>
        <v>53.5</v>
      </c>
      <c r="Y38" s="15">
        <f t="shared" si="3"/>
        <v>53.5</v>
      </c>
    </row>
    <row r="39" spans="1:25" x14ac:dyDescent="0.25">
      <c r="A39" s="104"/>
      <c r="B39" s="105" t="s">
        <v>254</v>
      </c>
      <c r="C39" s="158"/>
      <c r="D39" s="193"/>
      <c r="E39" s="161"/>
      <c r="F39" s="161"/>
      <c r="G39" s="161"/>
      <c r="H39" s="177"/>
      <c r="I39" s="178">
        <v>0</v>
      </c>
      <c r="J39" s="178">
        <v>0</v>
      </c>
      <c r="K39" s="178">
        <v>1140.0999999999999</v>
      </c>
      <c r="L39" s="178">
        <v>0</v>
      </c>
      <c r="M39" s="178">
        <v>7883.9</v>
      </c>
      <c r="N39" s="194">
        <v>0</v>
      </c>
      <c r="O39" s="178">
        <v>0</v>
      </c>
      <c r="P39" s="178">
        <v>0</v>
      </c>
      <c r="Q39" s="191"/>
      <c r="R39" s="145">
        <f t="shared" si="1"/>
        <v>9024</v>
      </c>
      <c r="S39" s="145"/>
      <c r="U39" s="14">
        <f t="shared" si="2"/>
        <v>0</v>
      </c>
      <c r="V39" s="14">
        <v>962.9</v>
      </c>
      <c r="X39" s="15">
        <f t="shared" si="0"/>
        <v>962.9</v>
      </c>
      <c r="Y39" s="15">
        <f t="shared" si="3"/>
        <v>962.9</v>
      </c>
    </row>
    <row r="40" spans="1:25" ht="147" customHeight="1" x14ac:dyDescent="0.25">
      <c r="A40" s="104" t="s">
        <v>50</v>
      </c>
      <c r="B40" s="105" t="s">
        <v>51</v>
      </c>
      <c r="C40" s="158" t="s">
        <v>251</v>
      </c>
      <c r="D40" s="193" t="s">
        <v>321</v>
      </c>
      <c r="E40" s="161">
        <v>43839</v>
      </c>
      <c r="F40" s="161">
        <v>44196</v>
      </c>
      <c r="G40" s="161">
        <v>43839</v>
      </c>
      <c r="H40" s="177" t="s">
        <v>144</v>
      </c>
      <c r="I40" s="157">
        <v>283.60000000000002</v>
      </c>
      <c r="J40" s="157">
        <v>283.60000000000002</v>
      </c>
      <c r="K40" s="157">
        <v>382.5</v>
      </c>
      <c r="L40" s="157">
        <v>0</v>
      </c>
      <c r="M40" s="157">
        <v>333</v>
      </c>
      <c r="N40" s="194">
        <v>0</v>
      </c>
      <c r="O40" s="157">
        <v>665.9</v>
      </c>
      <c r="P40" s="157">
        <v>0</v>
      </c>
      <c r="Q40" s="158" t="s">
        <v>144</v>
      </c>
      <c r="R40" s="145">
        <f t="shared" si="1"/>
        <v>1665</v>
      </c>
      <c r="S40" s="145"/>
      <c r="T40" s="14">
        <f>848.8-J40</f>
        <v>565.19999999999993</v>
      </c>
      <c r="U40" s="14">
        <f>J40+L40</f>
        <v>283.60000000000002</v>
      </c>
      <c r="V40" s="14">
        <v>1210</v>
      </c>
      <c r="X40" s="15">
        <f>V40-J40-L40</f>
        <v>926.4</v>
      </c>
      <c r="Y40" s="15">
        <f t="shared" si="3"/>
        <v>926.4</v>
      </c>
    </row>
    <row r="41" spans="1:25" ht="147" customHeight="1" x14ac:dyDescent="0.25">
      <c r="A41" s="193"/>
      <c r="B41" s="105" t="s">
        <v>377</v>
      </c>
      <c r="C41" s="158" t="s">
        <v>251</v>
      </c>
      <c r="D41" s="193" t="s">
        <v>321</v>
      </c>
      <c r="E41" s="161" t="s">
        <v>144</v>
      </c>
      <c r="F41" s="161">
        <v>44074</v>
      </c>
      <c r="G41" s="157" t="s">
        <v>144</v>
      </c>
      <c r="H41" s="161" t="s">
        <v>144</v>
      </c>
      <c r="I41" s="157" t="s">
        <v>144</v>
      </c>
      <c r="J41" s="157" t="s">
        <v>144</v>
      </c>
      <c r="K41" s="157" t="s">
        <v>144</v>
      </c>
      <c r="L41" s="157" t="s">
        <v>144</v>
      </c>
      <c r="M41" s="157" t="s">
        <v>144</v>
      </c>
      <c r="N41" s="157" t="s">
        <v>144</v>
      </c>
      <c r="O41" s="157" t="s">
        <v>144</v>
      </c>
      <c r="P41" s="157" t="s">
        <v>144</v>
      </c>
      <c r="Q41" s="157" t="s">
        <v>144</v>
      </c>
      <c r="R41" s="145" t="e">
        <f t="shared" si="1"/>
        <v>#VALUE!</v>
      </c>
      <c r="S41" s="145"/>
      <c r="U41" s="14" t="e">
        <f t="shared" si="2"/>
        <v>#VALUE!</v>
      </c>
      <c r="X41" s="15" t="e">
        <f t="shared" ref="X41:X105" si="6">V41-J41-L41</f>
        <v>#VALUE!</v>
      </c>
      <c r="Y41" s="15" t="e">
        <f t="shared" si="3"/>
        <v>#VALUE!</v>
      </c>
    </row>
    <row r="42" spans="1:25" s="80" customFormat="1" ht="148.5" customHeight="1" x14ac:dyDescent="0.25">
      <c r="A42" s="193"/>
      <c r="B42" s="105" t="s">
        <v>378</v>
      </c>
      <c r="C42" s="158" t="s">
        <v>251</v>
      </c>
      <c r="D42" s="197" t="s">
        <v>321</v>
      </c>
      <c r="E42" s="161" t="s">
        <v>144</v>
      </c>
      <c r="F42" s="161">
        <v>44074</v>
      </c>
      <c r="G42" s="157" t="s">
        <v>144</v>
      </c>
      <c r="H42" s="161" t="s">
        <v>144</v>
      </c>
      <c r="I42" s="157" t="s">
        <v>144</v>
      </c>
      <c r="J42" s="157" t="s">
        <v>144</v>
      </c>
      <c r="K42" s="157" t="s">
        <v>144</v>
      </c>
      <c r="L42" s="157" t="s">
        <v>144</v>
      </c>
      <c r="M42" s="157" t="s">
        <v>144</v>
      </c>
      <c r="N42" s="157" t="s">
        <v>144</v>
      </c>
      <c r="O42" s="157" t="s">
        <v>144</v>
      </c>
      <c r="P42" s="157" t="s">
        <v>144</v>
      </c>
      <c r="Q42" s="157" t="s">
        <v>144</v>
      </c>
      <c r="R42" s="145" t="e">
        <f t="shared" si="1"/>
        <v>#VALUE!</v>
      </c>
      <c r="S42" s="145"/>
      <c r="U42" s="80" t="e">
        <f>J42+L42</f>
        <v>#VALUE!</v>
      </c>
      <c r="X42" s="15" t="e">
        <f t="shared" si="6"/>
        <v>#VALUE!</v>
      </c>
      <c r="Y42" s="15" t="e">
        <f t="shared" si="3"/>
        <v>#VALUE!</v>
      </c>
    </row>
    <row r="43" spans="1:25" ht="126" x14ac:dyDescent="0.25">
      <c r="A43" s="104" t="s">
        <v>52</v>
      </c>
      <c r="B43" s="105" t="s">
        <v>53</v>
      </c>
      <c r="C43" s="158" t="s">
        <v>251</v>
      </c>
      <c r="D43" s="193" t="s">
        <v>321</v>
      </c>
      <c r="E43" s="161">
        <v>43839</v>
      </c>
      <c r="F43" s="161">
        <v>44196</v>
      </c>
      <c r="G43" s="161">
        <v>43839</v>
      </c>
      <c r="H43" s="177" t="s">
        <v>144</v>
      </c>
      <c r="I43" s="157">
        <v>99.8</v>
      </c>
      <c r="J43" s="157">
        <v>99.8</v>
      </c>
      <c r="K43" s="157">
        <v>192.2</v>
      </c>
      <c r="L43" s="157">
        <v>0</v>
      </c>
      <c r="M43" s="157">
        <v>146</v>
      </c>
      <c r="N43" s="194"/>
      <c r="O43" s="157">
        <v>292</v>
      </c>
      <c r="P43" s="157">
        <v>0</v>
      </c>
      <c r="Q43" s="158" t="s">
        <v>144</v>
      </c>
      <c r="R43" s="145">
        <f t="shared" si="1"/>
        <v>730</v>
      </c>
      <c r="S43" s="145"/>
      <c r="T43" s="14">
        <f>391.6-J43</f>
        <v>291.8</v>
      </c>
      <c r="U43" s="14">
        <f t="shared" si="2"/>
        <v>99.8</v>
      </c>
      <c r="V43" s="14">
        <v>516.70000000000005</v>
      </c>
      <c r="X43" s="15">
        <f t="shared" si="6"/>
        <v>416.90000000000003</v>
      </c>
      <c r="Y43" s="15">
        <f t="shared" si="3"/>
        <v>416.90000000000003</v>
      </c>
    </row>
    <row r="44" spans="1:25" ht="162" customHeight="1" x14ac:dyDescent="0.25">
      <c r="A44" s="193"/>
      <c r="B44" s="105" t="s">
        <v>379</v>
      </c>
      <c r="C44" s="158" t="s">
        <v>251</v>
      </c>
      <c r="D44" s="193" t="s">
        <v>321</v>
      </c>
      <c r="E44" s="161" t="s">
        <v>144</v>
      </c>
      <c r="F44" s="161">
        <v>43980</v>
      </c>
      <c r="G44" s="157" t="s">
        <v>144</v>
      </c>
      <c r="H44" s="161" t="s">
        <v>144</v>
      </c>
      <c r="I44" s="157" t="s">
        <v>144</v>
      </c>
      <c r="J44" s="157" t="s">
        <v>144</v>
      </c>
      <c r="K44" s="157" t="s">
        <v>144</v>
      </c>
      <c r="L44" s="157" t="s">
        <v>144</v>
      </c>
      <c r="M44" s="157" t="s">
        <v>144</v>
      </c>
      <c r="N44" s="157" t="s">
        <v>144</v>
      </c>
      <c r="O44" s="157" t="s">
        <v>144</v>
      </c>
      <c r="P44" s="157" t="s">
        <v>144</v>
      </c>
      <c r="Q44" s="157" t="s">
        <v>144</v>
      </c>
      <c r="R44" s="145" t="e">
        <f t="shared" si="1"/>
        <v>#VALUE!</v>
      </c>
      <c r="S44" s="145"/>
      <c r="U44" s="14" t="e">
        <f t="shared" si="2"/>
        <v>#VALUE!</v>
      </c>
      <c r="X44" s="15" t="e">
        <f t="shared" si="6"/>
        <v>#VALUE!</v>
      </c>
      <c r="Y44" s="15" t="e">
        <f t="shared" si="3"/>
        <v>#VALUE!</v>
      </c>
    </row>
    <row r="45" spans="1:25" ht="147" customHeight="1" x14ac:dyDescent="0.25">
      <c r="A45" s="104" t="s">
        <v>54</v>
      </c>
      <c r="B45" s="105" t="s">
        <v>55</v>
      </c>
      <c r="C45" s="158" t="s">
        <v>251</v>
      </c>
      <c r="D45" s="193" t="s">
        <v>321</v>
      </c>
      <c r="E45" s="161">
        <v>43839</v>
      </c>
      <c r="F45" s="161">
        <v>44196</v>
      </c>
      <c r="G45" s="161">
        <v>43839</v>
      </c>
      <c r="H45" s="177" t="s">
        <v>144</v>
      </c>
      <c r="I45" s="157">
        <v>28.2</v>
      </c>
      <c r="J45" s="157">
        <v>28.2</v>
      </c>
      <c r="K45" s="157">
        <v>109.1</v>
      </c>
      <c r="L45" s="157">
        <v>0</v>
      </c>
      <c r="M45" s="157">
        <v>132</v>
      </c>
      <c r="N45" s="194">
        <v>0</v>
      </c>
      <c r="O45" s="157">
        <v>0</v>
      </c>
      <c r="P45" s="157">
        <v>0</v>
      </c>
      <c r="Q45" s="158" t="s">
        <v>144</v>
      </c>
      <c r="R45" s="145">
        <f t="shared" si="1"/>
        <v>269.29999999999995</v>
      </c>
      <c r="S45" s="145"/>
      <c r="T45" s="14">
        <f>178.3-J45</f>
        <v>150.10000000000002</v>
      </c>
      <c r="U45" s="14">
        <f t="shared" si="2"/>
        <v>28.2</v>
      </c>
      <c r="V45" s="14">
        <v>210</v>
      </c>
      <c r="X45" s="15">
        <f t="shared" si="6"/>
        <v>181.8</v>
      </c>
      <c r="Y45" s="15">
        <f t="shared" si="3"/>
        <v>181.8</v>
      </c>
    </row>
    <row r="46" spans="1:25" ht="171.75" customHeight="1" x14ac:dyDescent="0.25">
      <c r="A46" s="104"/>
      <c r="B46" s="105" t="s">
        <v>380</v>
      </c>
      <c r="C46" s="158" t="s">
        <v>251</v>
      </c>
      <c r="D46" s="193" t="s">
        <v>321</v>
      </c>
      <c r="E46" s="161" t="s">
        <v>144</v>
      </c>
      <c r="F46" s="161">
        <v>44012</v>
      </c>
      <c r="G46" s="157" t="s">
        <v>144</v>
      </c>
      <c r="H46" s="177" t="s">
        <v>144</v>
      </c>
      <c r="I46" s="157" t="s">
        <v>144</v>
      </c>
      <c r="J46" s="157" t="s">
        <v>144</v>
      </c>
      <c r="K46" s="157" t="s">
        <v>144</v>
      </c>
      <c r="L46" s="157" t="s">
        <v>144</v>
      </c>
      <c r="M46" s="157" t="s">
        <v>144</v>
      </c>
      <c r="N46" s="157" t="s">
        <v>144</v>
      </c>
      <c r="O46" s="157" t="s">
        <v>144</v>
      </c>
      <c r="P46" s="157" t="s">
        <v>144</v>
      </c>
      <c r="Q46" s="157" t="s">
        <v>144</v>
      </c>
      <c r="R46" s="145" t="e">
        <f t="shared" si="1"/>
        <v>#VALUE!</v>
      </c>
      <c r="S46" s="145"/>
      <c r="U46" s="14" t="e">
        <f t="shared" si="2"/>
        <v>#VALUE!</v>
      </c>
      <c r="X46" s="15" t="e">
        <f t="shared" si="6"/>
        <v>#VALUE!</v>
      </c>
      <c r="Y46" s="15" t="e">
        <f t="shared" si="3"/>
        <v>#VALUE!</v>
      </c>
    </row>
    <row r="47" spans="1:25" ht="126" x14ac:dyDescent="0.25">
      <c r="A47" s="104" t="s">
        <v>56</v>
      </c>
      <c r="B47" s="105" t="s">
        <v>57</v>
      </c>
      <c r="C47" s="158" t="s">
        <v>251</v>
      </c>
      <c r="D47" s="193" t="s">
        <v>321</v>
      </c>
      <c r="E47" s="161">
        <v>43839</v>
      </c>
      <c r="F47" s="161">
        <v>44196</v>
      </c>
      <c r="G47" s="161">
        <v>43839</v>
      </c>
      <c r="H47" s="177" t="s">
        <v>144</v>
      </c>
      <c r="I47" s="157">
        <v>1783.4</v>
      </c>
      <c r="J47" s="158">
        <v>1827.1</v>
      </c>
      <c r="K47" s="157">
        <v>18454.2</v>
      </c>
      <c r="L47" s="157">
        <v>0</v>
      </c>
      <c r="M47" s="158">
        <v>13264.4</v>
      </c>
      <c r="N47" s="194">
        <v>0</v>
      </c>
      <c r="O47" s="157">
        <v>20138</v>
      </c>
      <c r="P47" s="157">
        <v>0</v>
      </c>
      <c r="Q47" s="158" t="s">
        <v>144</v>
      </c>
      <c r="R47" s="145">
        <f t="shared" si="1"/>
        <v>53640</v>
      </c>
      <c r="S47" s="145"/>
      <c r="T47" s="14">
        <f>18181.2-J47</f>
        <v>16354.1</v>
      </c>
      <c r="U47" s="14">
        <f t="shared" si="2"/>
        <v>1827.1</v>
      </c>
      <c r="V47" s="82">
        <v>34457.4</v>
      </c>
      <c r="X47" s="15">
        <f t="shared" si="6"/>
        <v>32630.300000000003</v>
      </c>
      <c r="Y47" s="15">
        <f t="shared" si="3"/>
        <v>32630.300000000003</v>
      </c>
    </row>
    <row r="48" spans="1:25" ht="211.5" customHeight="1" x14ac:dyDescent="0.25">
      <c r="A48" s="193"/>
      <c r="B48" s="105" t="s">
        <v>392</v>
      </c>
      <c r="C48" s="158" t="s">
        <v>251</v>
      </c>
      <c r="D48" s="193" t="s">
        <v>321</v>
      </c>
      <c r="E48" s="158" t="s">
        <v>144</v>
      </c>
      <c r="F48" s="161">
        <v>43889</v>
      </c>
      <c r="G48" s="161" t="s">
        <v>144</v>
      </c>
      <c r="H48" s="161">
        <v>43889</v>
      </c>
      <c r="I48" s="157" t="s">
        <v>144</v>
      </c>
      <c r="J48" s="157" t="s">
        <v>144</v>
      </c>
      <c r="K48" s="157" t="s">
        <v>144</v>
      </c>
      <c r="L48" s="157" t="s">
        <v>144</v>
      </c>
      <c r="M48" s="157" t="s">
        <v>144</v>
      </c>
      <c r="N48" s="157" t="s">
        <v>144</v>
      </c>
      <c r="O48" s="157" t="s">
        <v>144</v>
      </c>
      <c r="P48" s="157" t="s">
        <v>144</v>
      </c>
      <c r="Q48" s="157" t="s">
        <v>144</v>
      </c>
      <c r="R48" s="145" t="e">
        <f t="shared" si="1"/>
        <v>#VALUE!</v>
      </c>
      <c r="S48" s="145"/>
      <c r="U48" s="14" t="e">
        <f t="shared" si="2"/>
        <v>#VALUE!</v>
      </c>
      <c r="X48" s="15" t="e">
        <f t="shared" si="6"/>
        <v>#VALUE!</v>
      </c>
      <c r="Y48" s="15" t="e">
        <f t="shared" si="3"/>
        <v>#VALUE!</v>
      </c>
    </row>
    <row r="49" spans="1:25" ht="167.25" customHeight="1" x14ac:dyDescent="0.25">
      <c r="A49" s="104" t="s">
        <v>280</v>
      </c>
      <c r="B49" s="105" t="s">
        <v>285</v>
      </c>
      <c r="C49" s="158" t="s">
        <v>251</v>
      </c>
      <c r="D49" s="193" t="s">
        <v>321</v>
      </c>
      <c r="E49" s="161">
        <v>43839</v>
      </c>
      <c r="F49" s="161">
        <v>44196</v>
      </c>
      <c r="G49" s="161">
        <v>43839</v>
      </c>
      <c r="H49" s="177" t="s">
        <v>144</v>
      </c>
      <c r="I49" s="157">
        <f t="shared" ref="I49:J49" si="7">I50+I51</f>
        <v>0</v>
      </c>
      <c r="J49" s="157">
        <f t="shared" si="7"/>
        <v>0</v>
      </c>
      <c r="K49" s="157">
        <f>K50+K51</f>
        <v>10438</v>
      </c>
      <c r="L49" s="157">
        <f t="shared" ref="L49:P49" si="8">L50+L51</f>
        <v>0</v>
      </c>
      <c r="M49" s="157">
        <f t="shared" si="8"/>
        <v>8350.4</v>
      </c>
      <c r="N49" s="194">
        <f t="shared" si="8"/>
        <v>0</v>
      </c>
      <c r="O49" s="157">
        <f t="shared" si="8"/>
        <v>2087.5</v>
      </c>
      <c r="P49" s="157">
        <f t="shared" si="8"/>
        <v>0</v>
      </c>
      <c r="Q49" s="158" t="s">
        <v>144</v>
      </c>
      <c r="R49" s="145">
        <f t="shared" si="1"/>
        <v>20875.900000000001</v>
      </c>
      <c r="S49" s="145"/>
      <c r="U49" s="14">
        <f t="shared" si="2"/>
        <v>0</v>
      </c>
      <c r="V49" s="14">
        <v>0</v>
      </c>
      <c r="X49" s="15">
        <f t="shared" si="6"/>
        <v>0</v>
      </c>
      <c r="Y49" s="15">
        <f t="shared" si="3"/>
        <v>0</v>
      </c>
    </row>
    <row r="50" spans="1:25" x14ac:dyDescent="0.25">
      <c r="A50" s="104"/>
      <c r="B50" s="105" t="s">
        <v>258</v>
      </c>
      <c r="C50" s="158"/>
      <c r="D50" s="193"/>
      <c r="E50" s="161"/>
      <c r="F50" s="161"/>
      <c r="G50" s="161"/>
      <c r="H50" s="177"/>
      <c r="I50" s="191">
        <v>0</v>
      </c>
      <c r="J50" s="191"/>
      <c r="K50" s="178">
        <v>417.6</v>
      </c>
      <c r="L50" s="178"/>
      <c r="M50" s="178">
        <v>334</v>
      </c>
      <c r="N50" s="199"/>
      <c r="O50" s="191">
        <v>83.5</v>
      </c>
      <c r="P50" s="191"/>
      <c r="Q50" s="191"/>
      <c r="R50" s="145">
        <f t="shared" si="1"/>
        <v>835.1</v>
      </c>
      <c r="S50" s="145"/>
      <c r="U50" s="14">
        <f t="shared" si="2"/>
        <v>0</v>
      </c>
      <c r="V50" s="14">
        <v>0</v>
      </c>
      <c r="X50" s="15">
        <f t="shared" si="6"/>
        <v>0</v>
      </c>
      <c r="Y50" s="15">
        <f t="shared" si="3"/>
        <v>0</v>
      </c>
    </row>
    <row r="51" spans="1:25" x14ac:dyDescent="0.25">
      <c r="A51" s="104"/>
      <c r="B51" s="105" t="s">
        <v>254</v>
      </c>
      <c r="C51" s="158"/>
      <c r="D51" s="193"/>
      <c r="E51" s="161"/>
      <c r="F51" s="161"/>
      <c r="G51" s="161"/>
      <c r="H51" s="177"/>
      <c r="I51" s="191">
        <v>0</v>
      </c>
      <c r="J51" s="191"/>
      <c r="K51" s="191">
        <v>10020.4</v>
      </c>
      <c r="L51" s="191"/>
      <c r="M51" s="191">
        <v>8016.4</v>
      </c>
      <c r="N51" s="199"/>
      <c r="O51" s="178">
        <v>2004</v>
      </c>
      <c r="P51" s="191"/>
      <c r="Q51" s="191"/>
      <c r="R51" s="145">
        <f t="shared" si="1"/>
        <v>20040.8</v>
      </c>
      <c r="S51" s="145"/>
      <c r="U51" s="14">
        <f t="shared" si="2"/>
        <v>0</v>
      </c>
      <c r="V51" s="14">
        <v>0</v>
      </c>
      <c r="X51" s="15">
        <f t="shared" si="6"/>
        <v>0</v>
      </c>
      <c r="Y51" s="15">
        <f t="shared" si="3"/>
        <v>0</v>
      </c>
    </row>
    <row r="52" spans="1:25" s="120" customFormat="1" ht="247.5" customHeight="1" x14ac:dyDescent="0.25">
      <c r="A52" s="200" t="s">
        <v>419</v>
      </c>
      <c r="B52" s="198" t="s">
        <v>420</v>
      </c>
      <c r="C52" s="159" t="s">
        <v>251</v>
      </c>
      <c r="D52" s="201" t="s">
        <v>321</v>
      </c>
      <c r="E52" s="202">
        <v>43839</v>
      </c>
      <c r="F52" s="202">
        <v>44196</v>
      </c>
      <c r="G52" s="202">
        <v>43839</v>
      </c>
      <c r="H52" s="203" t="s">
        <v>144</v>
      </c>
      <c r="I52" s="160">
        <f t="shared" ref="I52" si="9">I53+I54</f>
        <v>0</v>
      </c>
      <c r="J52" s="160">
        <f t="shared" ref="J52" si="10">J53+J54</f>
        <v>0</v>
      </c>
      <c r="K52" s="160">
        <f t="shared" ref="K52" si="11">K53+K54</f>
        <v>39034.400000000001</v>
      </c>
      <c r="L52" s="160">
        <f t="shared" ref="L52" si="12">L53+L54</f>
        <v>0</v>
      </c>
      <c r="M52" s="160">
        <f t="shared" ref="M52" si="13">M53+M54</f>
        <v>31227.5</v>
      </c>
      <c r="N52" s="204">
        <f t="shared" ref="N52" si="14">N53+N54</f>
        <v>0</v>
      </c>
      <c r="O52" s="160">
        <f t="shared" ref="O52" si="15">O53+O54</f>
        <v>7806.9000000000005</v>
      </c>
      <c r="P52" s="160">
        <f t="shared" ref="P52" si="16">P53+P54</f>
        <v>0</v>
      </c>
      <c r="Q52" s="159" t="s">
        <v>144</v>
      </c>
      <c r="R52" s="145">
        <f t="shared" si="1"/>
        <v>78068.799999999988</v>
      </c>
      <c r="S52" s="145"/>
      <c r="U52" s="120">
        <f t="shared" si="2"/>
        <v>0</v>
      </c>
      <c r="V52" s="120">
        <f>V53+V54</f>
        <v>8173.9</v>
      </c>
      <c r="X52" s="119">
        <f t="shared" si="6"/>
        <v>8173.9</v>
      </c>
      <c r="Y52" s="119">
        <f t="shared" si="3"/>
        <v>8173.9</v>
      </c>
    </row>
    <row r="53" spans="1:25" s="120" customFormat="1" x14ac:dyDescent="0.25">
      <c r="A53" s="200"/>
      <c r="B53" s="198" t="s">
        <v>258</v>
      </c>
      <c r="C53" s="159"/>
      <c r="D53" s="201"/>
      <c r="E53" s="202"/>
      <c r="F53" s="202"/>
      <c r="G53" s="202"/>
      <c r="H53" s="203"/>
      <c r="I53" s="205">
        <v>0</v>
      </c>
      <c r="J53" s="205">
        <v>0</v>
      </c>
      <c r="K53" s="205">
        <v>1561.4</v>
      </c>
      <c r="L53" s="205"/>
      <c r="M53" s="205">
        <v>1249.0999999999999</v>
      </c>
      <c r="N53" s="204"/>
      <c r="O53" s="205">
        <v>312.3</v>
      </c>
      <c r="P53" s="205">
        <v>0</v>
      </c>
      <c r="Q53" s="206"/>
      <c r="R53" s="145">
        <f t="shared" si="1"/>
        <v>3122.8</v>
      </c>
      <c r="S53" s="145"/>
      <c r="U53" s="120">
        <f t="shared" si="2"/>
        <v>0</v>
      </c>
      <c r="V53" s="120">
        <v>7765.2</v>
      </c>
      <c r="X53" s="119">
        <f t="shared" si="6"/>
        <v>7765.2</v>
      </c>
      <c r="Y53" s="119">
        <f t="shared" si="3"/>
        <v>7765.2</v>
      </c>
    </row>
    <row r="54" spans="1:25" s="120" customFormat="1" x14ac:dyDescent="0.25">
      <c r="A54" s="200"/>
      <c r="B54" s="198" t="s">
        <v>254</v>
      </c>
      <c r="C54" s="159"/>
      <c r="D54" s="201"/>
      <c r="E54" s="202"/>
      <c r="F54" s="202"/>
      <c r="G54" s="202"/>
      <c r="H54" s="203"/>
      <c r="I54" s="205">
        <v>0</v>
      </c>
      <c r="J54" s="205">
        <v>0</v>
      </c>
      <c r="K54" s="205">
        <v>37473</v>
      </c>
      <c r="L54" s="205"/>
      <c r="M54" s="205">
        <v>29978.400000000001</v>
      </c>
      <c r="N54" s="204"/>
      <c r="O54" s="205">
        <v>7494.6</v>
      </c>
      <c r="P54" s="205">
        <v>0</v>
      </c>
      <c r="Q54" s="206"/>
      <c r="R54" s="145">
        <f t="shared" si="1"/>
        <v>74946</v>
      </c>
      <c r="S54" s="145"/>
      <c r="U54" s="120">
        <f t="shared" si="2"/>
        <v>0</v>
      </c>
      <c r="V54" s="120">
        <v>408.7</v>
      </c>
      <c r="X54" s="119">
        <f t="shared" si="6"/>
        <v>408.7</v>
      </c>
      <c r="Y54" s="119">
        <f t="shared" si="3"/>
        <v>408.7</v>
      </c>
    </row>
    <row r="55" spans="1:25" s="120" customFormat="1" ht="213.75" customHeight="1" x14ac:dyDescent="0.25">
      <c r="A55" s="200" t="s">
        <v>421</v>
      </c>
      <c r="B55" s="198" t="s">
        <v>422</v>
      </c>
      <c r="C55" s="159" t="s">
        <v>251</v>
      </c>
      <c r="D55" s="201" t="s">
        <v>423</v>
      </c>
      <c r="E55" s="202">
        <v>43839</v>
      </c>
      <c r="F55" s="202">
        <v>44196</v>
      </c>
      <c r="G55" s="202">
        <v>43839</v>
      </c>
      <c r="H55" s="203" t="s">
        <v>144</v>
      </c>
      <c r="I55" s="205">
        <f t="shared" ref="I55" si="17">I56+I57</f>
        <v>0</v>
      </c>
      <c r="J55" s="205">
        <f t="shared" ref="J55" si="18">J56+J57</f>
        <v>0</v>
      </c>
      <c r="K55" s="205">
        <f t="shared" ref="K55" si="19">K56+K57</f>
        <v>79915.100000000006</v>
      </c>
      <c r="L55" s="205">
        <f t="shared" ref="L55" si="20">L56+L57</f>
        <v>0</v>
      </c>
      <c r="M55" s="205">
        <f t="shared" ref="M55" si="21">M56+M57</f>
        <v>63932.100000000006</v>
      </c>
      <c r="N55" s="204">
        <f t="shared" ref="N55" si="22">N56+N57</f>
        <v>0</v>
      </c>
      <c r="O55" s="205">
        <f t="shared" ref="O55" si="23">O56+O57</f>
        <v>15983</v>
      </c>
      <c r="P55" s="205">
        <f t="shared" ref="P55" si="24">P56+P57</f>
        <v>0</v>
      </c>
      <c r="Q55" s="206"/>
      <c r="R55" s="145">
        <f t="shared" si="1"/>
        <v>159830.20000000001</v>
      </c>
      <c r="S55" s="145"/>
      <c r="X55" s="119"/>
      <c r="Y55" s="119"/>
    </row>
    <row r="56" spans="1:25" s="120" customFormat="1" ht="16.5" customHeight="1" x14ac:dyDescent="0.25">
      <c r="A56" s="200"/>
      <c r="B56" s="198" t="s">
        <v>258</v>
      </c>
      <c r="C56" s="159"/>
      <c r="D56" s="201"/>
      <c r="E56" s="202"/>
      <c r="F56" s="202"/>
      <c r="G56" s="202"/>
      <c r="H56" s="203"/>
      <c r="I56" s="205">
        <v>0</v>
      </c>
      <c r="J56" s="205">
        <v>0</v>
      </c>
      <c r="K56" s="205">
        <v>3196.6</v>
      </c>
      <c r="L56" s="205">
        <v>0</v>
      </c>
      <c r="M56" s="205">
        <v>2557.3000000000002</v>
      </c>
      <c r="N56" s="204">
        <v>0</v>
      </c>
      <c r="O56" s="205">
        <v>639.4</v>
      </c>
      <c r="P56" s="205">
        <v>0</v>
      </c>
      <c r="Q56" s="206"/>
      <c r="R56" s="145">
        <f t="shared" si="1"/>
        <v>6393.2999999999993</v>
      </c>
      <c r="S56" s="145"/>
      <c r="X56" s="119"/>
      <c r="Y56" s="119"/>
    </row>
    <row r="57" spans="1:25" s="120" customFormat="1" ht="15" customHeight="1" x14ac:dyDescent="0.25">
      <c r="A57" s="200"/>
      <c r="B57" s="198" t="s">
        <v>254</v>
      </c>
      <c r="C57" s="159"/>
      <c r="D57" s="201"/>
      <c r="E57" s="202"/>
      <c r="F57" s="202"/>
      <c r="G57" s="202"/>
      <c r="H57" s="203"/>
      <c r="I57" s="205">
        <v>0</v>
      </c>
      <c r="J57" s="205">
        <v>0</v>
      </c>
      <c r="K57" s="205">
        <v>76718.5</v>
      </c>
      <c r="L57" s="205">
        <v>0</v>
      </c>
      <c r="M57" s="205">
        <v>61374.8</v>
      </c>
      <c r="N57" s="204">
        <v>0</v>
      </c>
      <c r="O57" s="205">
        <v>15343.6</v>
      </c>
      <c r="P57" s="205">
        <v>0</v>
      </c>
      <c r="Q57" s="206"/>
      <c r="R57" s="145">
        <f t="shared" si="1"/>
        <v>153436.9</v>
      </c>
      <c r="S57" s="145"/>
      <c r="X57" s="119"/>
      <c r="Y57" s="119"/>
    </row>
    <row r="58" spans="1:25" s="13" customFormat="1" ht="63" x14ac:dyDescent="0.25">
      <c r="A58" s="104" t="s">
        <v>253</v>
      </c>
      <c r="B58" s="105" t="s">
        <v>355</v>
      </c>
      <c r="C58" s="158" t="s">
        <v>251</v>
      </c>
      <c r="D58" s="105" t="s">
        <v>324</v>
      </c>
      <c r="E58" s="161">
        <v>43839</v>
      </c>
      <c r="F58" s="161">
        <v>44196</v>
      </c>
      <c r="G58" s="161">
        <v>43839</v>
      </c>
      <c r="H58" s="177" t="s">
        <v>144</v>
      </c>
      <c r="I58" s="178">
        <v>293768.59999999998</v>
      </c>
      <c r="J58" s="178">
        <v>301556.40000000002</v>
      </c>
      <c r="K58" s="178">
        <v>323284.2</v>
      </c>
      <c r="L58" s="178">
        <v>0</v>
      </c>
      <c r="M58" s="178">
        <v>314019.8</v>
      </c>
      <c r="N58" s="194">
        <v>0</v>
      </c>
      <c r="O58" s="178">
        <v>320745</v>
      </c>
      <c r="P58" s="178">
        <v>0</v>
      </c>
      <c r="Q58" s="191" t="s">
        <v>144</v>
      </c>
      <c r="R58" s="145">
        <f t="shared" si="1"/>
        <v>1251817.6000000001</v>
      </c>
      <c r="S58" s="145"/>
      <c r="T58" s="75">
        <f>554229.7-J58</f>
        <v>252673.29999999993</v>
      </c>
      <c r="U58" s="14">
        <f t="shared" si="2"/>
        <v>301556.40000000002</v>
      </c>
      <c r="V58" s="13">
        <v>862068.3</v>
      </c>
      <c r="X58" s="15">
        <f t="shared" si="6"/>
        <v>560511.9</v>
      </c>
      <c r="Y58" s="15">
        <f t="shared" si="3"/>
        <v>560511.9</v>
      </c>
    </row>
    <row r="59" spans="1:25" x14ac:dyDescent="0.25">
      <c r="A59" s="104"/>
      <c r="B59" s="105" t="s">
        <v>254</v>
      </c>
      <c r="C59" s="158"/>
      <c r="D59" s="207"/>
      <c r="E59" s="161"/>
      <c r="F59" s="161"/>
      <c r="G59" s="161"/>
      <c r="H59" s="177"/>
      <c r="I59" s="178">
        <f>I58</f>
        <v>293768.59999999998</v>
      </c>
      <c r="J59" s="178">
        <f t="shared" ref="J59:P59" si="25">J58</f>
        <v>301556.40000000002</v>
      </c>
      <c r="K59" s="178">
        <f t="shared" si="25"/>
        <v>323284.2</v>
      </c>
      <c r="L59" s="178">
        <f t="shared" si="25"/>
        <v>0</v>
      </c>
      <c r="M59" s="178">
        <f t="shared" si="25"/>
        <v>314019.8</v>
      </c>
      <c r="N59" s="194">
        <f t="shared" si="25"/>
        <v>0</v>
      </c>
      <c r="O59" s="178">
        <f t="shared" si="25"/>
        <v>320745</v>
      </c>
      <c r="P59" s="178">
        <f t="shared" si="25"/>
        <v>0</v>
      </c>
      <c r="Q59" s="191" t="s">
        <v>144</v>
      </c>
      <c r="R59" s="145">
        <f t="shared" si="1"/>
        <v>1251817.6000000001</v>
      </c>
      <c r="S59" s="145"/>
      <c r="U59" s="14">
        <f t="shared" si="2"/>
        <v>301556.40000000002</v>
      </c>
      <c r="V59" s="14">
        <f>V58</f>
        <v>862068.3</v>
      </c>
      <c r="X59" s="15">
        <f t="shared" si="6"/>
        <v>560511.9</v>
      </c>
      <c r="Y59" s="15">
        <f t="shared" si="3"/>
        <v>560511.9</v>
      </c>
    </row>
    <row r="60" spans="1:25" ht="142.5" customHeight="1" x14ac:dyDescent="0.25">
      <c r="A60" s="104" t="s">
        <v>91</v>
      </c>
      <c r="B60" s="105" t="s">
        <v>92</v>
      </c>
      <c r="C60" s="158" t="s">
        <v>251</v>
      </c>
      <c r="D60" s="193" t="s">
        <v>321</v>
      </c>
      <c r="E60" s="161">
        <v>43839</v>
      </c>
      <c r="F60" s="161">
        <v>44196</v>
      </c>
      <c r="G60" s="161">
        <v>43839</v>
      </c>
      <c r="H60" s="177" t="s">
        <v>144</v>
      </c>
      <c r="I60" s="157" t="s">
        <v>144</v>
      </c>
      <c r="J60" s="157" t="s">
        <v>144</v>
      </c>
      <c r="K60" s="157" t="s">
        <v>144</v>
      </c>
      <c r="L60" s="157" t="s">
        <v>144</v>
      </c>
      <c r="M60" s="157" t="s">
        <v>144</v>
      </c>
      <c r="N60" s="157" t="s">
        <v>144</v>
      </c>
      <c r="O60" s="157" t="s">
        <v>144</v>
      </c>
      <c r="P60" s="157" t="s">
        <v>144</v>
      </c>
      <c r="Q60" s="157" t="s">
        <v>144</v>
      </c>
      <c r="R60" s="145" t="e">
        <f t="shared" si="1"/>
        <v>#VALUE!</v>
      </c>
      <c r="S60" s="145"/>
      <c r="U60" s="14" t="e">
        <f t="shared" si="2"/>
        <v>#VALUE!</v>
      </c>
      <c r="X60" s="15" t="e">
        <f t="shared" si="6"/>
        <v>#VALUE!</v>
      </c>
      <c r="Y60" s="15" t="e">
        <f t="shared" si="3"/>
        <v>#VALUE!</v>
      </c>
    </row>
    <row r="61" spans="1:25" s="81" customFormat="1" ht="253.5" customHeight="1" x14ac:dyDescent="0.25">
      <c r="A61" s="193"/>
      <c r="B61" s="105" t="s">
        <v>381</v>
      </c>
      <c r="C61" s="158" t="s">
        <v>251</v>
      </c>
      <c r="D61" s="193" t="s">
        <v>321</v>
      </c>
      <c r="E61" s="157" t="s">
        <v>144</v>
      </c>
      <c r="F61" s="161">
        <v>43982</v>
      </c>
      <c r="G61" s="157" t="s">
        <v>144</v>
      </c>
      <c r="H61" s="161" t="s">
        <v>144</v>
      </c>
      <c r="I61" s="157" t="s">
        <v>144</v>
      </c>
      <c r="J61" s="157" t="s">
        <v>144</v>
      </c>
      <c r="K61" s="157" t="s">
        <v>144</v>
      </c>
      <c r="L61" s="157" t="s">
        <v>144</v>
      </c>
      <c r="M61" s="157" t="s">
        <v>144</v>
      </c>
      <c r="N61" s="157" t="s">
        <v>144</v>
      </c>
      <c r="O61" s="157" t="s">
        <v>144</v>
      </c>
      <c r="P61" s="157" t="s">
        <v>144</v>
      </c>
      <c r="Q61" s="208" t="s">
        <v>144</v>
      </c>
      <c r="R61" s="145" t="e">
        <f t="shared" si="1"/>
        <v>#VALUE!</v>
      </c>
      <c r="S61" s="145"/>
      <c r="U61" s="81" t="e">
        <f>J61+L61</f>
        <v>#VALUE!</v>
      </c>
      <c r="X61" s="15" t="e">
        <f t="shared" si="6"/>
        <v>#VALUE!</v>
      </c>
      <c r="Y61" s="15" t="e">
        <f t="shared" si="3"/>
        <v>#VALUE!</v>
      </c>
    </row>
    <row r="62" spans="1:25" ht="127.5" customHeight="1" x14ac:dyDescent="0.25">
      <c r="A62" s="104" t="s">
        <v>93</v>
      </c>
      <c r="B62" s="105" t="s">
        <v>94</v>
      </c>
      <c r="C62" s="158" t="s">
        <v>251</v>
      </c>
      <c r="D62" s="105" t="s">
        <v>255</v>
      </c>
      <c r="E62" s="161">
        <v>43839</v>
      </c>
      <c r="F62" s="161">
        <v>44196</v>
      </c>
      <c r="G62" s="161">
        <v>43839</v>
      </c>
      <c r="H62" s="177" t="s">
        <v>144</v>
      </c>
      <c r="I62" s="157" t="s">
        <v>144</v>
      </c>
      <c r="J62" s="157" t="s">
        <v>144</v>
      </c>
      <c r="K62" s="157" t="s">
        <v>144</v>
      </c>
      <c r="L62" s="157" t="s">
        <v>144</v>
      </c>
      <c r="M62" s="157" t="s">
        <v>144</v>
      </c>
      <c r="N62" s="157" t="s">
        <v>144</v>
      </c>
      <c r="O62" s="157" t="s">
        <v>144</v>
      </c>
      <c r="P62" s="157" t="s">
        <v>144</v>
      </c>
      <c r="Q62" s="157" t="s">
        <v>144</v>
      </c>
      <c r="R62" s="145" t="e">
        <f t="shared" si="1"/>
        <v>#VALUE!</v>
      </c>
      <c r="S62" s="145"/>
      <c r="U62" s="14" t="e">
        <f t="shared" si="2"/>
        <v>#VALUE!</v>
      </c>
      <c r="X62" s="15" t="e">
        <f t="shared" si="6"/>
        <v>#VALUE!</v>
      </c>
      <c r="Y62" s="15" t="e">
        <f t="shared" si="3"/>
        <v>#VALUE!</v>
      </c>
    </row>
    <row r="63" spans="1:25" ht="115.5" customHeight="1" x14ac:dyDescent="0.25">
      <c r="A63" s="104"/>
      <c r="B63" s="105" t="s">
        <v>382</v>
      </c>
      <c r="C63" s="158" t="s">
        <v>251</v>
      </c>
      <c r="D63" s="105" t="s">
        <v>255</v>
      </c>
      <c r="E63" s="161" t="s">
        <v>144</v>
      </c>
      <c r="F63" s="161">
        <v>43982</v>
      </c>
      <c r="G63" s="161" t="s">
        <v>144</v>
      </c>
      <c r="H63" s="177" t="s">
        <v>144</v>
      </c>
      <c r="I63" s="157" t="s">
        <v>144</v>
      </c>
      <c r="J63" s="157" t="s">
        <v>144</v>
      </c>
      <c r="K63" s="157" t="s">
        <v>144</v>
      </c>
      <c r="L63" s="157" t="s">
        <v>144</v>
      </c>
      <c r="M63" s="157" t="s">
        <v>144</v>
      </c>
      <c r="N63" s="157" t="s">
        <v>144</v>
      </c>
      <c r="O63" s="157" t="s">
        <v>144</v>
      </c>
      <c r="P63" s="157" t="s">
        <v>144</v>
      </c>
      <c r="Q63" s="157" t="s">
        <v>144</v>
      </c>
      <c r="R63" s="145" t="e">
        <f t="shared" si="1"/>
        <v>#VALUE!</v>
      </c>
      <c r="S63" s="145"/>
      <c r="U63" s="14" t="e">
        <f t="shared" si="2"/>
        <v>#VALUE!</v>
      </c>
      <c r="X63" s="15" t="e">
        <f t="shared" si="6"/>
        <v>#VALUE!</v>
      </c>
      <c r="Y63" s="15" t="e">
        <f t="shared" si="3"/>
        <v>#VALUE!</v>
      </c>
    </row>
    <row r="64" spans="1:25" ht="126.75" customHeight="1" x14ac:dyDescent="0.25">
      <c r="A64" s="104"/>
      <c r="B64" s="105" t="s">
        <v>383</v>
      </c>
      <c r="C64" s="158" t="s">
        <v>251</v>
      </c>
      <c r="D64" s="105" t="s">
        <v>255</v>
      </c>
      <c r="E64" s="161" t="s">
        <v>144</v>
      </c>
      <c r="F64" s="161">
        <v>43889</v>
      </c>
      <c r="G64" s="161" t="s">
        <v>144</v>
      </c>
      <c r="H64" s="177" t="s">
        <v>144</v>
      </c>
      <c r="I64" s="157" t="s">
        <v>144</v>
      </c>
      <c r="J64" s="157" t="s">
        <v>144</v>
      </c>
      <c r="K64" s="157" t="s">
        <v>144</v>
      </c>
      <c r="L64" s="157" t="s">
        <v>144</v>
      </c>
      <c r="M64" s="157" t="s">
        <v>144</v>
      </c>
      <c r="N64" s="157" t="s">
        <v>144</v>
      </c>
      <c r="O64" s="157" t="s">
        <v>144</v>
      </c>
      <c r="P64" s="157" t="s">
        <v>144</v>
      </c>
      <c r="Q64" s="157" t="s">
        <v>144</v>
      </c>
      <c r="R64" s="145" t="e">
        <f t="shared" si="1"/>
        <v>#VALUE!</v>
      </c>
      <c r="S64" s="145"/>
      <c r="U64" s="14" t="e">
        <f t="shared" si="2"/>
        <v>#VALUE!</v>
      </c>
      <c r="X64" s="15" t="e">
        <f t="shared" si="6"/>
        <v>#VALUE!</v>
      </c>
      <c r="Y64" s="15" t="e">
        <f t="shared" si="3"/>
        <v>#VALUE!</v>
      </c>
    </row>
    <row r="65" spans="1:25" ht="127.5" customHeight="1" x14ac:dyDescent="0.25">
      <c r="A65" s="104" t="s">
        <v>95</v>
      </c>
      <c r="B65" s="105" t="s">
        <v>96</v>
      </c>
      <c r="C65" s="158" t="s">
        <v>251</v>
      </c>
      <c r="D65" s="105" t="s">
        <v>256</v>
      </c>
      <c r="E65" s="161">
        <v>43839</v>
      </c>
      <c r="F65" s="161">
        <v>44196</v>
      </c>
      <c r="G65" s="161">
        <v>43839</v>
      </c>
      <c r="H65" s="177" t="s">
        <v>144</v>
      </c>
      <c r="I65" s="157" t="s">
        <v>144</v>
      </c>
      <c r="J65" s="157" t="s">
        <v>144</v>
      </c>
      <c r="K65" s="157" t="s">
        <v>144</v>
      </c>
      <c r="L65" s="157" t="s">
        <v>144</v>
      </c>
      <c r="M65" s="157" t="s">
        <v>144</v>
      </c>
      <c r="N65" s="157" t="s">
        <v>144</v>
      </c>
      <c r="O65" s="157" t="s">
        <v>144</v>
      </c>
      <c r="P65" s="157" t="s">
        <v>144</v>
      </c>
      <c r="Q65" s="157" t="s">
        <v>144</v>
      </c>
      <c r="R65" s="145" t="e">
        <f t="shared" si="1"/>
        <v>#VALUE!</v>
      </c>
      <c r="S65" s="145"/>
      <c r="U65" s="14" t="e">
        <f t="shared" si="2"/>
        <v>#VALUE!</v>
      </c>
      <c r="X65" s="15" t="e">
        <f t="shared" si="6"/>
        <v>#VALUE!</v>
      </c>
      <c r="Y65" s="15" t="e">
        <f t="shared" si="3"/>
        <v>#VALUE!</v>
      </c>
    </row>
    <row r="66" spans="1:25" s="82" customFormat="1" ht="147" customHeight="1" x14ac:dyDescent="0.25">
      <c r="A66" s="104"/>
      <c r="B66" s="105" t="s">
        <v>384</v>
      </c>
      <c r="C66" s="158" t="s">
        <v>251</v>
      </c>
      <c r="D66" s="197" t="s">
        <v>256</v>
      </c>
      <c r="E66" s="161" t="s">
        <v>144</v>
      </c>
      <c r="F66" s="161">
        <v>44074</v>
      </c>
      <c r="G66" s="161" t="s">
        <v>144</v>
      </c>
      <c r="H66" s="161" t="s">
        <v>144</v>
      </c>
      <c r="I66" s="157" t="s">
        <v>144</v>
      </c>
      <c r="J66" s="157" t="s">
        <v>144</v>
      </c>
      <c r="K66" s="157" t="s">
        <v>144</v>
      </c>
      <c r="L66" s="157" t="s">
        <v>144</v>
      </c>
      <c r="M66" s="157" t="s">
        <v>144</v>
      </c>
      <c r="N66" s="157" t="s">
        <v>144</v>
      </c>
      <c r="O66" s="157" t="s">
        <v>144</v>
      </c>
      <c r="P66" s="157" t="s">
        <v>144</v>
      </c>
      <c r="Q66" s="157" t="s">
        <v>144</v>
      </c>
      <c r="R66" s="145" t="e">
        <f t="shared" si="1"/>
        <v>#VALUE!</v>
      </c>
      <c r="S66" s="145"/>
      <c r="U66" s="82" t="e">
        <f>J66+L66</f>
        <v>#VALUE!</v>
      </c>
      <c r="X66" s="15" t="e">
        <f t="shared" si="6"/>
        <v>#VALUE!</v>
      </c>
      <c r="Y66" s="15" t="e">
        <f t="shared" si="3"/>
        <v>#VALUE!</v>
      </c>
    </row>
    <row r="67" spans="1:25" ht="123.75" customHeight="1" x14ac:dyDescent="0.25">
      <c r="A67" s="104" t="s">
        <v>393</v>
      </c>
      <c r="B67" s="105" t="s">
        <v>67</v>
      </c>
      <c r="C67" s="158" t="s">
        <v>251</v>
      </c>
      <c r="D67" s="105" t="s">
        <v>324</v>
      </c>
      <c r="E67" s="161">
        <v>43839</v>
      </c>
      <c r="F67" s="161">
        <v>44196</v>
      </c>
      <c r="G67" s="161">
        <v>43839</v>
      </c>
      <c r="H67" s="177" t="s">
        <v>144</v>
      </c>
      <c r="I67" s="178">
        <v>114337</v>
      </c>
      <c r="J67" s="178">
        <v>116370.2</v>
      </c>
      <c r="K67" s="178">
        <v>186859</v>
      </c>
      <c r="L67" s="178">
        <v>0</v>
      </c>
      <c r="M67" s="178">
        <v>189123</v>
      </c>
      <c r="N67" s="194">
        <v>0</v>
      </c>
      <c r="O67" s="178">
        <v>210137</v>
      </c>
      <c r="P67" s="178">
        <v>0</v>
      </c>
      <c r="Q67" s="191" t="s">
        <v>144</v>
      </c>
      <c r="R67" s="145">
        <f t="shared" si="1"/>
        <v>700456</v>
      </c>
      <c r="S67" s="145"/>
      <c r="U67" s="14">
        <f t="shared" si="2"/>
        <v>116370.2</v>
      </c>
      <c r="V67" s="14">
        <v>425040.9</v>
      </c>
      <c r="W67" s="15">
        <f>V67-I67-M67-O67-K67</f>
        <v>-275415.09999999998</v>
      </c>
      <c r="X67" s="15">
        <f t="shared" si="6"/>
        <v>308670.7</v>
      </c>
      <c r="Y67" s="15">
        <f t="shared" si="3"/>
        <v>308670.7</v>
      </c>
    </row>
    <row r="68" spans="1:25" ht="216.75" customHeight="1" x14ac:dyDescent="0.25">
      <c r="A68" s="104" t="s">
        <v>145</v>
      </c>
      <c r="B68" s="105" t="s">
        <v>356</v>
      </c>
      <c r="C68" s="158" t="s">
        <v>251</v>
      </c>
      <c r="D68" s="105" t="s">
        <v>325</v>
      </c>
      <c r="E68" s="161">
        <v>44119</v>
      </c>
      <c r="F68" s="161">
        <v>44196</v>
      </c>
      <c r="G68" s="161" t="s">
        <v>144</v>
      </c>
      <c r="H68" s="177" t="s">
        <v>144</v>
      </c>
      <c r="I68" s="178" t="s">
        <v>144</v>
      </c>
      <c r="J68" s="191" t="s">
        <v>144</v>
      </c>
      <c r="K68" s="178" t="s">
        <v>144</v>
      </c>
      <c r="L68" s="178" t="s">
        <v>144</v>
      </c>
      <c r="M68" s="178" t="s">
        <v>144</v>
      </c>
      <c r="N68" s="191" t="s">
        <v>144</v>
      </c>
      <c r="O68" s="178" t="s">
        <v>144</v>
      </c>
      <c r="P68" s="178" t="s">
        <v>144</v>
      </c>
      <c r="Q68" s="191" t="s">
        <v>144</v>
      </c>
      <c r="R68" s="145" t="e">
        <f t="shared" si="1"/>
        <v>#VALUE!</v>
      </c>
      <c r="S68" s="145"/>
      <c r="U68" s="14" t="e">
        <f t="shared" si="2"/>
        <v>#VALUE!</v>
      </c>
      <c r="X68" s="15" t="e">
        <f t="shared" si="6"/>
        <v>#VALUE!</v>
      </c>
      <c r="Y68" s="15" t="e">
        <f t="shared" si="3"/>
        <v>#VALUE!</v>
      </c>
    </row>
    <row r="69" spans="1:25" ht="135.75" customHeight="1" x14ac:dyDescent="0.25">
      <c r="A69" s="104" t="s">
        <v>84</v>
      </c>
      <c r="B69" s="105" t="s">
        <v>357</v>
      </c>
      <c r="C69" s="158" t="s">
        <v>251</v>
      </c>
      <c r="D69" s="105" t="s">
        <v>326</v>
      </c>
      <c r="E69" s="161">
        <v>43474</v>
      </c>
      <c r="F69" s="161">
        <v>43830</v>
      </c>
      <c r="G69" s="161">
        <v>43474</v>
      </c>
      <c r="H69" s="177" t="s">
        <v>144</v>
      </c>
      <c r="I69" s="178" t="s">
        <v>144</v>
      </c>
      <c r="J69" s="191" t="s">
        <v>144</v>
      </c>
      <c r="K69" s="178" t="s">
        <v>144</v>
      </c>
      <c r="L69" s="178" t="s">
        <v>144</v>
      </c>
      <c r="M69" s="178" t="s">
        <v>144</v>
      </c>
      <c r="N69" s="191" t="s">
        <v>144</v>
      </c>
      <c r="O69" s="178" t="s">
        <v>144</v>
      </c>
      <c r="P69" s="178" t="s">
        <v>144</v>
      </c>
      <c r="Q69" s="191" t="s">
        <v>144</v>
      </c>
      <c r="R69" s="145" t="e">
        <f t="shared" si="1"/>
        <v>#VALUE!</v>
      </c>
      <c r="S69" s="145"/>
      <c r="U69" s="14" t="e">
        <f t="shared" si="2"/>
        <v>#VALUE!</v>
      </c>
      <c r="X69" s="15" t="e">
        <f t="shared" si="6"/>
        <v>#VALUE!</v>
      </c>
      <c r="Y69" s="15" t="e">
        <f t="shared" si="3"/>
        <v>#VALUE!</v>
      </c>
    </row>
    <row r="70" spans="1:25" ht="144" customHeight="1" x14ac:dyDescent="0.25">
      <c r="A70" s="104" t="s">
        <v>86</v>
      </c>
      <c r="B70" s="105" t="s">
        <v>358</v>
      </c>
      <c r="C70" s="158" t="s">
        <v>251</v>
      </c>
      <c r="D70" s="105" t="s">
        <v>326</v>
      </c>
      <c r="E70" s="161">
        <v>43839</v>
      </c>
      <c r="F70" s="161">
        <v>44196</v>
      </c>
      <c r="G70" s="161">
        <v>43839</v>
      </c>
      <c r="H70" s="177" t="s">
        <v>144</v>
      </c>
      <c r="I70" s="178" t="s">
        <v>144</v>
      </c>
      <c r="J70" s="191" t="s">
        <v>144</v>
      </c>
      <c r="K70" s="178" t="s">
        <v>144</v>
      </c>
      <c r="L70" s="178" t="s">
        <v>144</v>
      </c>
      <c r="M70" s="178" t="s">
        <v>144</v>
      </c>
      <c r="N70" s="191" t="s">
        <v>144</v>
      </c>
      <c r="O70" s="178" t="s">
        <v>144</v>
      </c>
      <c r="P70" s="178" t="s">
        <v>144</v>
      </c>
      <c r="Q70" s="191" t="s">
        <v>144</v>
      </c>
      <c r="R70" s="145" t="e">
        <f t="shared" si="1"/>
        <v>#VALUE!</v>
      </c>
      <c r="S70" s="145"/>
      <c r="U70" s="14" t="e">
        <f t="shared" si="2"/>
        <v>#VALUE!</v>
      </c>
      <c r="X70" s="15" t="e">
        <f t="shared" si="6"/>
        <v>#VALUE!</v>
      </c>
      <c r="Y70" s="15" t="e">
        <f t="shared" si="3"/>
        <v>#VALUE!</v>
      </c>
    </row>
    <row r="71" spans="1:25" ht="160.5" customHeight="1" x14ac:dyDescent="0.25">
      <c r="A71" s="104"/>
      <c r="B71" s="105" t="s">
        <v>385</v>
      </c>
      <c r="C71" s="158" t="s">
        <v>251</v>
      </c>
      <c r="D71" s="105" t="s">
        <v>326</v>
      </c>
      <c r="E71" s="161" t="s">
        <v>144</v>
      </c>
      <c r="F71" s="161">
        <v>43889</v>
      </c>
      <c r="G71" s="161" t="s">
        <v>144</v>
      </c>
      <c r="H71" s="161">
        <v>43895</v>
      </c>
      <c r="I71" s="178" t="s">
        <v>144</v>
      </c>
      <c r="J71" s="191" t="s">
        <v>144</v>
      </c>
      <c r="K71" s="178" t="s">
        <v>144</v>
      </c>
      <c r="L71" s="178" t="s">
        <v>144</v>
      </c>
      <c r="M71" s="178" t="s">
        <v>144</v>
      </c>
      <c r="N71" s="191" t="s">
        <v>144</v>
      </c>
      <c r="O71" s="178" t="s">
        <v>144</v>
      </c>
      <c r="P71" s="178" t="s">
        <v>144</v>
      </c>
      <c r="Q71" s="191" t="s">
        <v>487</v>
      </c>
      <c r="R71" s="145" t="e">
        <f t="shared" si="1"/>
        <v>#VALUE!</v>
      </c>
      <c r="S71" s="145"/>
      <c r="U71" s="14" t="e">
        <f t="shared" si="2"/>
        <v>#VALUE!</v>
      </c>
      <c r="X71" s="15" t="e">
        <f t="shared" si="6"/>
        <v>#VALUE!</v>
      </c>
      <c r="Y71" s="15" t="e">
        <f t="shared" si="3"/>
        <v>#VALUE!</v>
      </c>
    </row>
    <row r="72" spans="1:25" ht="303.75" customHeight="1" x14ac:dyDescent="0.25">
      <c r="A72" s="104" t="s">
        <v>269</v>
      </c>
      <c r="B72" s="105" t="s">
        <v>359</v>
      </c>
      <c r="C72" s="158" t="s">
        <v>251</v>
      </c>
      <c r="D72" s="105" t="s">
        <v>326</v>
      </c>
      <c r="E72" s="161">
        <v>43839</v>
      </c>
      <c r="F72" s="161">
        <v>44196</v>
      </c>
      <c r="G72" s="161">
        <v>43839</v>
      </c>
      <c r="H72" s="177" t="s">
        <v>144</v>
      </c>
      <c r="I72" s="178">
        <v>0</v>
      </c>
      <c r="J72" s="178">
        <v>0</v>
      </c>
      <c r="K72" s="178">
        <v>44.7</v>
      </c>
      <c r="L72" s="178">
        <v>0</v>
      </c>
      <c r="M72" s="178">
        <v>355</v>
      </c>
      <c r="N72" s="194">
        <v>0</v>
      </c>
      <c r="O72" s="178">
        <v>1344.9</v>
      </c>
      <c r="P72" s="178">
        <v>0</v>
      </c>
      <c r="Q72" s="191" t="s">
        <v>144</v>
      </c>
      <c r="R72" s="145">
        <f t="shared" si="1"/>
        <v>1744.6000000000001</v>
      </c>
      <c r="S72" s="145"/>
      <c r="U72" s="14">
        <f t="shared" si="2"/>
        <v>0</v>
      </c>
      <c r="V72" s="14">
        <v>488.5</v>
      </c>
      <c r="X72" s="15">
        <f t="shared" si="6"/>
        <v>488.5</v>
      </c>
      <c r="Y72" s="15">
        <f t="shared" si="3"/>
        <v>488.5</v>
      </c>
    </row>
    <row r="73" spans="1:25" ht="15.75" customHeight="1" x14ac:dyDescent="0.25">
      <c r="A73" s="255" t="s">
        <v>257</v>
      </c>
      <c r="B73" s="256"/>
      <c r="C73" s="256"/>
      <c r="D73" s="256"/>
      <c r="E73" s="256"/>
      <c r="F73" s="256"/>
      <c r="G73" s="256"/>
      <c r="H73" s="257"/>
      <c r="I73" s="178">
        <f>I74+I75</f>
        <v>415536.6</v>
      </c>
      <c r="J73" s="178">
        <f t="shared" ref="J73:P73" si="26">J74+J75</f>
        <v>426090.80000000005</v>
      </c>
      <c r="K73" s="178">
        <f t="shared" si="26"/>
        <v>686627.5</v>
      </c>
      <c r="L73" s="178">
        <f t="shared" si="26"/>
        <v>0</v>
      </c>
      <c r="M73" s="178">
        <f t="shared" si="26"/>
        <v>666780.30000000005</v>
      </c>
      <c r="N73" s="178">
        <f t="shared" si="26"/>
        <v>0</v>
      </c>
      <c r="O73" s="178">
        <f t="shared" si="26"/>
        <v>599529.59999999986</v>
      </c>
      <c r="P73" s="178">
        <f t="shared" si="26"/>
        <v>0</v>
      </c>
      <c r="Q73" s="191"/>
      <c r="R73" s="145">
        <f t="shared" si="1"/>
        <v>2368474</v>
      </c>
      <c r="S73" s="145"/>
      <c r="U73" s="15">
        <f>J73+L73+N73</f>
        <v>426090.80000000005</v>
      </c>
      <c r="X73" s="15">
        <f t="shared" si="6"/>
        <v>-426090.80000000005</v>
      </c>
      <c r="Y73" s="15">
        <f t="shared" si="3"/>
        <v>-426090.80000000005</v>
      </c>
    </row>
    <row r="74" spans="1:25" ht="15.75" customHeight="1" x14ac:dyDescent="0.25">
      <c r="A74" s="255" t="s">
        <v>258</v>
      </c>
      <c r="B74" s="256"/>
      <c r="C74" s="256"/>
      <c r="D74" s="256"/>
      <c r="E74" s="256"/>
      <c r="F74" s="256"/>
      <c r="G74" s="256"/>
      <c r="H74" s="257"/>
      <c r="I74" s="178">
        <f t="shared" ref="I74:J74" si="27">I12+I19+I20+I28+I31+I34+I40+I43+I45+I67+I72+I47+I38+I50+I53+I56</f>
        <v>121768</v>
      </c>
      <c r="J74" s="178">
        <f t="shared" si="27"/>
        <v>124534.40000000001</v>
      </c>
      <c r="K74" s="178">
        <f>K12+K19+K20+K28+K31+K34+K40+K43+K45+K67+K72+K47+K38+K50+K53+K56</f>
        <v>237991.30000000002</v>
      </c>
      <c r="L74" s="178">
        <f t="shared" ref="L74:P74" si="28">L12+L19+L20+L28+L31+L34+L40+L43+L45+L67+L72+L47+L38+L50+L53+L56</f>
        <v>0</v>
      </c>
      <c r="M74" s="178">
        <f t="shared" si="28"/>
        <v>245507</v>
      </c>
      <c r="N74" s="178">
        <f t="shared" si="28"/>
        <v>0</v>
      </c>
      <c r="O74" s="178">
        <f t="shared" si="28"/>
        <v>253942.39999999997</v>
      </c>
      <c r="P74" s="178">
        <f t="shared" si="28"/>
        <v>0</v>
      </c>
      <c r="Q74" s="191"/>
      <c r="R74" s="145">
        <f t="shared" si="1"/>
        <v>859208.7</v>
      </c>
      <c r="S74" s="145"/>
      <c r="U74" s="15">
        <f>J74+L74+N74</f>
        <v>124534.40000000001</v>
      </c>
      <c r="X74" s="15">
        <f t="shared" si="6"/>
        <v>-124534.40000000001</v>
      </c>
      <c r="Y74" s="15">
        <f t="shared" si="3"/>
        <v>-124534.40000000001</v>
      </c>
    </row>
    <row r="75" spans="1:25" ht="15.75" customHeight="1" x14ac:dyDescent="0.25">
      <c r="A75" s="255" t="s">
        <v>254</v>
      </c>
      <c r="B75" s="256"/>
      <c r="C75" s="256"/>
      <c r="D75" s="256"/>
      <c r="E75" s="256"/>
      <c r="F75" s="256"/>
      <c r="G75" s="256"/>
      <c r="H75" s="257"/>
      <c r="I75" s="178">
        <f t="shared" ref="I75:J75" si="29">I59+I54+I51+I39+I57</f>
        <v>293768.59999999998</v>
      </c>
      <c r="J75" s="178">
        <f t="shared" si="29"/>
        <v>301556.40000000002</v>
      </c>
      <c r="K75" s="178">
        <f>K59+K54+K51+K39+K57</f>
        <v>448636.2</v>
      </c>
      <c r="L75" s="178">
        <f t="shared" ref="L75:P75" si="30">L59+L54+L51+L39+L57</f>
        <v>0</v>
      </c>
      <c r="M75" s="178">
        <f t="shared" si="30"/>
        <v>421273.30000000005</v>
      </c>
      <c r="N75" s="178">
        <f t="shared" si="30"/>
        <v>0</v>
      </c>
      <c r="O75" s="178">
        <f t="shared" si="30"/>
        <v>345587.19999999995</v>
      </c>
      <c r="P75" s="178">
        <f t="shared" si="30"/>
        <v>0</v>
      </c>
      <c r="Q75" s="191"/>
      <c r="R75" s="145">
        <f t="shared" si="1"/>
        <v>1509265.3</v>
      </c>
      <c r="S75" s="145"/>
      <c r="U75" s="15">
        <f>J75+L75+N75</f>
        <v>301556.40000000002</v>
      </c>
      <c r="X75" s="15">
        <f t="shared" si="6"/>
        <v>-301556.40000000002</v>
      </c>
      <c r="Y75" s="15">
        <f t="shared" si="3"/>
        <v>-301556.40000000002</v>
      </c>
    </row>
    <row r="76" spans="1:25" s="19" customFormat="1" ht="31.15" customHeight="1" x14ac:dyDescent="0.25">
      <c r="A76" s="187"/>
      <c r="B76" s="188" t="s">
        <v>116</v>
      </c>
      <c r="C76" s="189"/>
      <c r="D76" s="189"/>
      <c r="E76" s="190"/>
      <c r="F76" s="190"/>
      <c r="G76" s="190"/>
      <c r="H76" s="190"/>
      <c r="I76" s="191"/>
      <c r="J76" s="191"/>
      <c r="K76" s="191"/>
      <c r="L76" s="191"/>
      <c r="M76" s="191" t="s">
        <v>343</v>
      </c>
      <c r="N76" s="191"/>
      <c r="O76" s="192"/>
      <c r="P76" s="191"/>
      <c r="Q76" s="191"/>
      <c r="R76" s="145" t="e">
        <f t="shared" si="1"/>
        <v>#VALUE!</v>
      </c>
      <c r="S76" s="145"/>
      <c r="T76" s="20" t="e">
        <f>I76+K76+M76+O76</f>
        <v>#VALUE!</v>
      </c>
      <c r="U76" s="14">
        <f t="shared" si="2"/>
        <v>0</v>
      </c>
      <c r="X76" s="15">
        <f t="shared" si="6"/>
        <v>0</v>
      </c>
      <c r="Y76" s="15">
        <f t="shared" si="3"/>
        <v>0</v>
      </c>
    </row>
    <row r="77" spans="1:25" ht="180" customHeight="1" x14ac:dyDescent="0.25">
      <c r="A77" s="104" t="s">
        <v>32</v>
      </c>
      <c r="B77" s="105" t="s">
        <v>69</v>
      </c>
      <c r="C77" s="158" t="s">
        <v>251</v>
      </c>
      <c r="D77" s="105" t="s">
        <v>327</v>
      </c>
      <c r="E77" s="161">
        <v>43839</v>
      </c>
      <c r="F77" s="161">
        <v>44196</v>
      </c>
      <c r="G77" s="161">
        <v>43839</v>
      </c>
      <c r="H77" s="177" t="s">
        <v>144</v>
      </c>
      <c r="I77" s="157" t="s">
        <v>144</v>
      </c>
      <c r="J77" s="157" t="s">
        <v>144</v>
      </c>
      <c r="K77" s="157" t="s">
        <v>144</v>
      </c>
      <c r="L77" s="157" t="s">
        <v>144</v>
      </c>
      <c r="M77" s="157" t="s">
        <v>144</v>
      </c>
      <c r="N77" s="157" t="s">
        <v>144</v>
      </c>
      <c r="O77" s="157" t="s">
        <v>144</v>
      </c>
      <c r="P77" s="157" t="s">
        <v>144</v>
      </c>
      <c r="Q77" s="157" t="s">
        <v>144</v>
      </c>
      <c r="R77" s="145" t="e">
        <f t="shared" ref="R77:S126" si="31">I77+K77+M77+O77</f>
        <v>#VALUE!</v>
      </c>
      <c r="S77" s="145"/>
      <c r="U77" s="14" t="e">
        <f t="shared" si="2"/>
        <v>#VALUE!</v>
      </c>
      <c r="X77" s="15" t="e">
        <f t="shared" si="6"/>
        <v>#VALUE!</v>
      </c>
      <c r="Y77" s="15" t="e">
        <f t="shared" si="3"/>
        <v>#VALUE!</v>
      </c>
    </row>
    <row r="78" spans="1:25" ht="201.75" customHeight="1" x14ac:dyDescent="0.25">
      <c r="A78" s="104" t="s">
        <v>33</v>
      </c>
      <c r="B78" s="105" t="s">
        <v>360</v>
      </c>
      <c r="C78" s="158" t="s">
        <v>251</v>
      </c>
      <c r="D78" s="105" t="s">
        <v>328</v>
      </c>
      <c r="E78" s="161">
        <v>43839</v>
      </c>
      <c r="F78" s="161">
        <v>44196</v>
      </c>
      <c r="G78" s="161">
        <v>43839</v>
      </c>
      <c r="H78" s="177" t="s">
        <v>144</v>
      </c>
      <c r="I78" s="157" t="s">
        <v>144</v>
      </c>
      <c r="J78" s="157" t="s">
        <v>144</v>
      </c>
      <c r="K78" s="157" t="s">
        <v>144</v>
      </c>
      <c r="L78" s="157" t="s">
        <v>144</v>
      </c>
      <c r="M78" s="157" t="s">
        <v>144</v>
      </c>
      <c r="N78" s="157" t="s">
        <v>144</v>
      </c>
      <c r="O78" s="157" t="s">
        <v>144</v>
      </c>
      <c r="P78" s="157" t="s">
        <v>144</v>
      </c>
      <c r="Q78" s="157" t="s">
        <v>144</v>
      </c>
      <c r="R78" s="145" t="e">
        <f t="shared" si="31"/>
        <v>#VALUE!</v>
      </c>
      <c r="S78" s="145"/>
      <c r="U78" s="14" t="e">
        <f t="shared" si="2"/>
        <v>#VALUE!</v>
      </c>
      <c r="X78" s="15" t="e">
        <f t="shared" si="6"/>
        <v>#VALUE!</v>
      </c>
      <c r="Y78" s="15" t="e">
        <f t="shared" ref="Y78:Y126" si="32">X78-N78</f>
        <v>#VALUE!</v>
      </c>
    </row>
    <row r="79" spans="1:25" s="82" customFormat="1" ht="170.25" customHeight="1" x14ac:dyDescent="0.25">
      <c r="A79" s="104" t="s">
        <v>189</v>
      </c>
      <c r="B79" s="105" t="s">
        <v>273</v>
      </c>
      <c r="C79" s="158"/>
      <c r="D79" s="105" t="s">
        <v>348</v>
      </c>
      <c r="E79" s="161" t="s">
        <v>424</v>
      </c>
      <c r="F79" s="161">
        <v>44196</v>
      </c>
      <c r="G79" s="161">
        <v>43900</v>
      </c>
      <c r="H79" s="177" t="s">
        <v>144</v>
      </c>
      <c r="I79" s="157">
        <v>18</v>
      </c>
      <c r="J79" s="157">
        <v>18</v>
      </c>
      <c r="K79" s="157">
        <v>0</v>
      </c>
      <c r="L79" s="157">
        <v>0</v>
      </c>
      <c r="M79" s="209">
        <v>0</v>
      </c>
      <c r="N79" s="178">
        <v>0</v>
      </c>
      <c r="O79" s="157">
        <v>613</v>
      </c>
      <c r="P79" s="157">
        <v>0</v>
      </c>
      <c r="Q79" s="157"/>
      <c r="R79" s="145">
        <f t="shared" si="31"/>
        <v>631</v>
      </c>
      <c r="S79" s="145"/>
      <c r="U79" s="82">
        <f t="shared" si="2"/>
        <v>18</v>
      </c>
      <c r="V79" s="82">
        <v>105.9</v>
      </c>
      <c r="X79" s="15">
        <f>V79-J79-L79</f>
        <v>87.9</v>
      </c>
      <c r="Y79" s="15">
        <f>X79-N79</f>
        <v>87.9</v>
      </c>
    </row>
    <row r="80" spans="1:25" s="82" customFormat="1" ht="182.25" customHeight="1" x14ac:dyDescent="0.25">
      <c r="A80" s="104" t="s">
        <v>192</v>
      </c>
      <c r="B80" s="105" t="s">
        <v>346</v>
      </c>
      <c r="C80" s="158"/>
      <c r="D80" s="105" t="s">
        <v>489</v>
      </c>
      <c r="E80" s="161">
        <v>43900</v>
      </c>
      <c r="F80" s="161">
        <v>44196</v>
      </c>
      <c r="G80" s="161">
        <v>43900</v>
      </c>
      <c r="H80" s="177" t="s">
        <v>144</v>
      </c>
      <c r="I80" s="157">
        <v>0</v>
      </c>
      <c r="J80" s="157">
        <v>0</v>
      </c>
      <c r="K80" s="210">
        <v>0</v>
      </c>
      <c r="L80" s="210">
        <v>0</v>
      </c>
      <c r="M80" s="211">
        <v>0</v>
      </c>
      <c r="N80" s="212">
        <v>0</v>
      </c>
      <c r="O80" s="157">
        <v>588</v>
      </c>
      <c r="P80" s="157">
        <v>0</v>
      </c>
      <c r="Q80" s="157"/>
      <c r="R80" s="145">
        <f t="shared" si="31"/>
        <v>588</v>
      </c>
      <c r="S80" s="145"/>
      <c r="U80" s="82">
        <f t="shared" si="2"/>
        <v>0</v>
      </c>
      <c r="V80" s="82">
        <v>363.4</v>
      </c>
      <c r="X80" s="15">
        <f t="shared" si="6"/>
        <v>363.4</v>
      </c>
      <c r="Y80" s="15">
        <f t="shared" si="32"/>
        <v>363.4</v>
      </c>
    </row>
    <row r="81" spans="1:25" s="82" customFormat="1" ht="160.5" customHeight="1" x14ac:dyDescent="0.25">
      <c r="A81" s="104" t="s">
        <v>305</v>
      </c>
      <c r="B81" s="105" t="s">
        <v>349</v>
      </c>
      <c r="C81" s="158"/>
      <c r="D81" s="105" t="s">
        <v>490</v>
      </c>
      <c r="E81" s="161">
        <v>43900</v>
      </c>
      <c r="F81" s="161">
        <v>44196</v>
      </c>
      <c r="G81" s="161">
        <v>43900</v>
      </c>
      <c r="H81" s="177" t="s">
        <v>144</v>
      </c>
      <c r="I81" s="157">
        <v>0</v>
      </c>
      <c r="J81" s="157">
        <v>0</v>
      </c>
      <c r="K81" s="157">
        <v>0</v>
      </c>
      <c r="L81" s="157">
        <v>0</v>
      </c>
      <c r="M81" s="209">
        <v>0</v>
      </c>
      <c r="N81" s="157">
        <v>0</v>
      </c>
      <c r="O81" s="157">
        <v>9</v>
      </c>
      <c r="P81" s="157">
        <v>0</v>
      </c>
      <c r="Q81" s="157"/>
      <c r="R81" s="145">
        <f t="shared" si="31"/>
        <v>9</v>
      </c>
      <c r="S81" s="145"/>
      <c r="U81" s="82">
        <f t="shared" si="2"/>
        <v>0</v>
      </c>
      <c r="X81" s="15">
        <f t="shared" si="6"/>
        <v>0</v>
      </c>
      <c r="Y81" s="15">
        <f t="shared" si="32"/>
        <v>0</v>
      </c>
    </row>
    <row r="82" spans="1:25" s="82" customFormat="1" ht="172.5" customHeight="1" x14ac:dyDescent="0.25">
      <c r="A82" s="104" t="s">
        <v>304</v>
      </c>
      <c r="B82" s="105" t="s">
        <v>350</v>
      </c>
      <c r="C82" s="158"/>
      <c r="D82" s="105" t="s">
        <v>491</v>
      </c>
      <c r="E82" s="161">
        <v>43900</v>
      </c>
      <c r="F82" s="161">
        <v>44196</v>
      </c>
      <c r="G82" s="161">
        <v>43900</v>
      </c>
      <c r="H82" s="177" t="s">
        <v>144</v>
      </c>
      <c r="I82" s="157">
        <v>0</v>
      </c>
      <c r="J82" s="157">
        <v>0</v>
      </c>
      <c r="K82" s="157">
        <v>0</v>
      </c>
      <c r="L82" s="157">
        <v>0</v>
      </c>
      <c r="M82" s="209">
        <v>0</v>
      </c>
      <c r="N82" s="157">
        <v>0</v>
      </c>
      <c r="O82" s="157">
        <v>113</v>
      </c>
      <c r="P82" s="157">
        <v>0</v>
      </c>
      <c r="Q82" s="157"/>
      <c r="R82" s="145">
        <f t="shared" si="31"/>
        <v>113</v>
      </c>
      <c r="S82" s="145"/>
      <c r="U82" s="82">
        <f t="shared" si="2"/>
        <v>0</v>
      </c>
      <c r="V82" s="82">
        <v>3</v>
      </c>
      <c r="X82" s="15">
        <f t="shared" si="6"/>
        <v>3</v>
      </c>
      <c r="Y82" s="15">
        <f t="shared" si="32"/>
        <v>3</v>
      </c>
    </row>
    <row r="83" spans="1:25" s="82" customFormat="1" ht="168.75" customHeight="1" x14ac:dyDescent="0.25">
      <c r="A83" s="104" t="s">
        <v>306</v>
      </c>
      <c r="B83" s="105" t="s">
        <v>347</v>
      </c>
      <c r="C83" s="158"/>
      <c r="D83" s="105" t="s">
        <v>492</v>
      </c>
      <c r="E83" s="161">
        <v>43900</v>
      </c>
      <c r="F83" s="161">
        <v>44196</v>
      </c>
      <c r="G83" s="161">
        <v>43900</v>
      </c>
      <c r="H83" s="177" t="s">
        <v>144</v>
      </c>
      <c r="I83" s="157">
        <v>0</v>
      </c>
      <c r="J83" s="157">
        <v>0</v>
      </c>
      <c r="K83" s="157">
        <v>0</v>
      </c>
      <c r="L83" s="157">
        <v>0</v>
      </c>
      <c r="M83" s="209">
        <v>0</v>
      </c>
      <c r="N83" s="157">
        <v>0</v>
      </c>
      <c r="O83" s="157">
        <v>72</v>
      </c>
      <c r="P83" s="157">
        <v>0</v>
      </c>
      <c r="Q83" s="157"/>
      <c r="R83" s="145">
        <f t="shared" si="31"/>
        <v>72</v>
      </c>
      <c r="S83" s="145"/>
      <c r="U83" s="82">
        <f t="shared" si="2"/>
        <v>0</v>
      </c>
      <c r="V83" s="82">
        <v>30.1</v>
      </c>
      <c r="X83" s="15">
        <f t="shared" si="6"/>
        <v>30.1</v>
      </c>
      <c r="Y83" s="15">
        <f t="shared" si="32"/>
        <v>30.1</v>
      </c>
    </row>
    <row r="84" spans="1:25" s="82" customFormat="1" ht="182.25" customHeight="1" x14ac:dyDescent="0.25">
      <c r="A84" s="104" t="s">
        <v>312</v>
      </c>
      <c r="B84" s="105" t="s">
        <v>450</v>
      </c>
      <c r="C84" s="158"/>
      <c r="D84" s="105" t="s">
        <v>488</v>
      </c>
      <c r="E84" s="161">
        <v>43900</v>
      </c>
      <c r="F84" s="161">
        <v>44196</v>
      </c>
      <c r="G84" s="161">
        <v>43900</v>
      </c>
      <c r="H84" s="177" t="s">
        <v>144</v>
      </c>
      <c r="I84" s="157">
        <v>0</v>
      </c>
      <c r="J84" s="157">
        <v>10</v>
      </c>
      <c r="K84" s="213">
        <v>0</v>
      </c>
      <c r="L84" s="212">
        <v>0</v>
      </c>
      <c r="M84" s="211">
        <v>0</v>
      </c>
      <c r="N84" s="212">
        <v>0</v>
      </c>
      <c r="O84" s="210">
        <v>418</v>
      </c>
      <c r="P84" s="157">
        <v>0</v>
      </c>
      <c r="Q84" s="157"/>
      <c r="R84" s="145">
        <f t="shared" si="31"/>
        <v>418</v>
      </c>
      <c r="S84" s="145"/>
      <c r="U84" s="82">
        <f t="shared" si="2"/>
        <v>10</v>
      </c>
      <c r="X84" s="15">
        <f t="shared" si="6"/>
        <v>-10</v>
      </c>
      <c r="Y84" s="15">
        <f t="shared" si="32"/>
        <v>-10</v>
      </c>
    </row>
    <row r="85" spans="1:25" s="82" customFormat="1" ht="171.75" customHeight="1" x14ac:dyDescent="0.25">
      <c r="A85" s="104" t="s">
        <v>426</v>
      </c>
      <c r="B85" s="105" t="s">
        <v>425</v>
      </c>
      <c r="C85" s="158"/>
      <c r="D85" s="105" t="s">
        <v>427</v>
      </c>
      <c r="E85" s="161">
        <v>43900</v>
      </c>
      <c r="F85" s="161">
        <v>44196</v>
      </c>
      <c r="G85" s="161">
        <v>43900</v>
      </c>
      <c r="H85" s="177" t="s">
        <v>144</v>
      </c>
      <c r="I85" s="157">
        <v>0</v>
      </c>
      <c r="J85" s="157">
        <v>0</v>
      </c>
      <c r="K85" s="157">
        <v>0</v>
      </c>
      <c r="L85" s="157">
        <v>0</v>
      </c>
      <c r="M85" s="209">
        <v>0</v>
      </c>
      <c r="N85" s="157">
        <v>0</v>
      </c>
      <c r="O85" s="157">
        <v>82</v>
      </c>
      <c r="P85" s="157">
        <v>0</v>
      </c>
      <c r="Q85" s="157"/>
      <c r="R85" s="145">
        <f t="shared" si="31"/>
        <v>82</v>
      </c>
      <c r="S85" s="145"/>
      <c r="U85" s="82">
        <f t="shared" si="2"/>
        <v>0</v>
      </c>
      <c r="X85" s="15">
        <f t="shared" si="6"/>
        <v>0</v>
      </c>
      <c r="Y85" s="15">
        <f t="shared" si="32"/>
        <v>0</v>
      </c>
    </row>
    <row r="86" spans="1:25" s="82" customFormat="1" ht="182.25" customHeight="1" x14ac:dyDescent="0.25">
      <c r="A86" s="104" t="s">
        <v>429</v>
      </c>
      <c r="B86" s="105" t="s">
        <v>428</v>
      </c>
      <c r="C86" s="158"/>
      <c r="D86" s="105" t="s">
        <v>430</v>
      </c>
      <c r="E86" s="161">
        <v>43900</v>
      </c>
      <c r="F86" s="161">
        <v>44196</v>
      </c>
      <c r="G86" s="161">
        <v>43900</v>
      </c>
      <c r="H86" s="177" t="s">
        <v>144</v>
      </c>
      <c r="I86" s="157">
        <v>0</v>
      </c>
      <c r="J86" s="157">
        <v>0</v>
      </c>
      <c r="K86" s="157">
        <v>0</v>
      </c>
      <c r="L86" s="157">
        <v>0</v>
      </c>
      <c r="M86" s="209">
        <v>0</v>
      </c>
      <c r="N86" s="157">
        <v>0</v>
      </c>
      <c r="O86" s="157">
        <v>20</v>
      </c>
      <c r="P86" s="157">
        <v>0</v>
      </c>
      <c r="Q86" s="157"/>
      <c r="R86" s="145">
        <f t="shared" si="31"/>
        <v>20</v>
      </c>
      <c r="S86" s="145"/>
      <c r="U86" s="82">
        <f t="shared" si="2"/>
        <v>0</v>
      </c>
      <c r="X86" s="15">
        <f t="shared" si="6"/>
        <v>0</v>
      </c>
      <c r="Y86" s="15">
        <f t="shared" si="32"/>
        <v>0</v>
      </c>
    </row>
    <row r="87" spans="1:25" s="82" customFormat="1" ht="182.25" customHeight="1" x14ac:dyDescent="0.25">
      <c r="A87" s="104" t="s">
        <v>432</v>
      </c>
      <c r="B87" s="105" t="s">
        <v>431</v>
      </c>
      <c r="C87" s="158"/>
      <c r="D87" s="105" t="s">
        <v>433</v>
      </c>
      <c r="E87" s="161">
        <v>43900</v>
      </c>
      <c r="F87" s="161">
        <v>44196</v>
      </c>
      <c r="G87" s="161">
        <v>43900</v>
      </c>
      <c r="H87" s="177" t="s">
        <v>144</v>
      </c>
      <c r="I87" s="157">
        <v>0</v>
      </c>
      <c r="J87" s="157">
        <v>0</v>
      </c>
      <c r="K87" s="157">
        <v>0</v>
      </c>
      <c r="L87" s="157">
        <v>0</v>
      </c>
      <c r="M87" s="209">
        <v>0</v>
      </c>
      <c r="N87" s="157">
        <v>0</v>
      </c>
      <c r="O87" s="157">
        <v>50</v>
      </c>
      <c r="P87" s="157">
        <v>0</v>
      </c>
      <c r="Q87" s="157"/>
      <c r="R87" s="145">
        <f t="shared" si="31"/>
        <v>50</v>
      </c>
      <c r="S87" s="145"/>
      <c r="U87" s="82">
        <f t="shared" si="2"/>
        <v>0</v>
      </c>
      <c r="X87" s="15">
        <f t="shared" si="6"/>
        <v>0</v>
      </c>
      <c r="Y87" s="15">
        <f t="shared" si="32"/>
        <v>0</v>
      </c>
    </row>
    <row r="88" spans="1:25" s="82" customFormat="1" ht="182.25" customHeight="1" x14ac:dyDescent="0.25">
      <c r="A88" s="104" t="s">
        <v>434</v>
      </c>
      <c r="B88" s="105" t="s">
        <v>435</v>
      </c>
      <c r="C88" s="158"/>
      <c r="D88" s="105" t="s">
        <v>436</v>
      </c>
      <c r="E88" s="161">
        <v>43900</v>
      </c>
      <c r="F88" s="161">
        <v>44196</v>
      </c>
      <c r="G88" s="161">
        <v>43900</v>
      </c>
      <c r="H88" s="177" t="s">
        <v>144</v>
      </c>
      <c r="I88" s="157">
        <v>0</v>
      </c>
      <c r="J88" s="157">
        <v>0</v>
      </c>
      <c r="K88" s="157">
        <v>0</v>
      </c>
      <c r="L88" s="157">
        <v>0</v>
      </c>
      <c r="M88" s="209">
        <v>0</v>
      </c>
      <c r="N88" s="157">
        <v>0</v>
      </c>
      <c r="O88" s="157">
        <v>17</v>
      </c>
      <c r="P88" s="157">
        <v>0</v>
      </c>
      <c r="Q88" s="157"/>
      <c r="R88" s="145">
        <f t="shared" si="31"/>
        <v>17</v>
      </c>
      <c r="S88" s="145"/>
      <c r="U88" s="82">
        <f t="shared" si="2"/>
        <v>0</v>
      </c>
      <c r="X88" s="15">
        <f t="shared" si="6"/>
        <v>0</v>
      </c>
      <c r="Y88" s="15">
        <f t="shared" si="32"/>
        <v>0</v>
      </c>
    </row>
    <row r="89" spans="1:25" ht="96.75" customHeight="1" x14ac:dyDescent="0.25">
      <c r="A89" s="104" t="s">
        <v>50</v>
      </c>
      <c r="B89" s="105" t="s">
        <v>71</v>
      </c>
      <c r="C89" s="158" t="s">
        <v>251</v>
      </c>
      <c r="D89" s="105" t="s">
        <v>329</v>
      </c>
      <c r="E89" s="161">
        <v>43839</v>
      </c>
      <c r="F89" s="161">
        <v>44196</v>
      </c>
      <c r="G89" s="161">
        <v>43839</v>
      </c>
      <c r="H89" s="177" t="s">
        <v>144</v>
      </c>
      <c r="I89" s="157" t="s">
        <v>144</v>
      </c>
      <c r="J89" s="157" t="s">
        <v>144</v>
      </c>
      <c r="K89" s="157" t="s">
        <v>144</v>
      </c>
      <c r="L89" s="157" t="s">
        <v>144</v>
      </c>
      <c r="M89" s="157" t="s">
        <v>144</v>
      </c>
      <c r="N89" s="157" t="s">
        <v>144</v>
      </c>
      <c r="O89" s="157" t="s">
        <v>144</v>
      </c>
      <c r="P89" s="157" t="s">
        <v>144</v>
      </c>
      <c r="Q89" s="157" t="s">
        <v>144</v>
      </c>
      <c r="R89" s="145" t="e">
        <f t="shared" si="31"/>
        <v>#VALUE!</v>
      </c>
      <c r="S89" s="145"/>
      <c r="U89" s="14" t="e">
        <f t="shared" si="2"/>
        <v>#VALUE!</v>
      </c>
      <c r="X89" s="15" t="e">
        <f t="shared" si="6"/>
        <v>#VALUE!</v>
      </c>
      <c r="Y89" s="15" t="e">
        <f t="shared" si="32"/>
        <v>#VALUE!</v>
      </c>
    </row>
    <row r="90" spans="1:25" ht="189.75" customHeight="1" x14ac:dyDescent="0.25">
      <c r="A90" s="104" t="s">
        <v>52</v>
      </c>
      <c r="B90" s="105" t="s">
        <v>361</v>
      </c>
      <c r="C90" s="158" t="s">
        <v>251</v>
      </c>
      <c r="D90" s="105" t="s">
        <v>329</v>
      </c>
      <c r="E90" s="161">
        <v>43839</v>
      </c>
      <c r="F90" s="161">
        <v>44196</v>
      </c>
      <c r="G90" s="161">
        <v>43839</v>
      </c>
      <c r="H90" s="177" t="s">
        <v>144</v>
      </c>
      <c r="I90" s="157" t="s">
        <v>144</v>
      </c>
      <c r="J90" s="157" t="s">
        <v>144</v>
      </c>
      <c r="K90" s="157" t="s">
        <v>144</v>
      </c>
      <c r="L90" s="157" t="s">
        <v>144</v>
      </c>
      <c r="M90" s="157" t="s">
        <v>144</v>
      </c>
      <c r="N90" s="157" t="s">
        <v>144</v>
      </c>
      <c r="O90" s="157" t="s">
        <v>144</v>
      </c>
      <c r="P90" s="157" t="s">
        <v>144</v>
      </c>
      <c r="Q90" s="157" t="s">
        <v>144</v>
      </c>
      <c r="R90" s="145" t="e">
        <f t="shared" si="31"/>
        <v>#VALUE!</v>
      </c>
      <c r="S90" s="145"/>
      <c r="U90" s="14" t="e">
        <f t="shared" si="2"/>
        <v>#VALUE!</v>
      </c>
      <c r="X90" s="15" t="e">
        <f t="shared" si="6"/>
        <v>#VALUE!</v>
      </c>
      <c r="Y90" s="15" t="e">
        <f t="shared" si="32"/>
        <v>#VALUE!</v>
      </c>
    </row>
    <row r="91" spans="1:25" ht="159" customHeight="1" x14ac:dyDescent="0.25">
      <c r="A91" s="104" t="s">
        <v>54</v>
      </c>
      <c r="B91" s="105" t="s">
        <v>73</v>
      </c>
      <c r="C91" s="158" t="s">
        <v>251</v>
      </c>
      <c r="D91" s="105" t="s">
        <v>329</v>
      </c>
      <c r="E91" s="161">
        <v>43839</v>
      </c>
      <c r="F91" s="161">
        <v>44196</v>
      </c>
      <c r="G91" s="161">
        <v>43839</v>
      </c>
      <c r="H91" s="177" t="s">
        <v>144</v>
      </c>
      <c r="I91" s="157" t="s">
        <v>144</v>
      </c>
      <c r="J91" s="157" t="s">
        <v>144</v>
      </c>
      <c r="K91" s="157" t="s">
        <v>144</v>
      </c>
      <c r="L91" s="157" t="s">
        <v>144</v>
      </c>
      <c r="M91" s="157" t="s">
        <v>144</v>
      </c>
      <c r="N91" s="157" t="s">
        <v>144</v>
      </c>
      <c r="O91" s="157" t="s">
        <v>144</v>
      </c>
      <c r="P91" s="157" t="s">
        <v>144</v>
      </c>
      <c r="Q91" s="157" t="s">
        <v>144</v>
      </c>
      <c r="R91" s="145" t="e">
        <f t="shared" si="31"/>
        <v>#VALUE!</v>
      </c>
      <c r="S91" s="145"/>
      <c r="U91" s="14" t="e">
        <f t="shared" ref="U91:U126" si="33">J91+L91</f>
        <v>#VALUE!</v>
      </c>
      <c r="X91" s="15" t="e">
        <f t="shared" si="6"/>
        <v>#VALUE!</v>
      </c>
      <c r="Y91" s="15" t="e">
        <f t="shared" si="32"/>
        <v>#VALUE!</v>
      </c>
    </row>
    <row r="92" spans="1:25" ht="94.5" x14ac:dyDescent="0.25">
      <c r="A92" s="104" t="s">
        <v>56</v>
      </c>
      <c r="B92" s="105" t="s">
        <v>362</v>
      </c>
      <c r="C92" s="158" t="s">
        <v>251</v>
      </c>
      <c r="D92" s="105" t="s">
        <v>329</v>
      </c>
      <c r="E92" s="161">
        <v>43839</v>
      </c>
      <c r="F92" s="161">
        <v>44196</v>
      </c>
      <c r="G92" s="161">
        <v>43839</v>
      </c>
      <c r="H92" s="177"/>
      <c r="I92" s="157" t="s">
        <v>144</v>
      </c>
      <c r="J92" s="157" t="s">
        <v>144</v>
      </c>
      <c r="K92" s="157" t="s">
        <v>144</v>
      </c>
      <c r="L92" s="157" t="s">
        <v>144</v>
      </c>
      <c r="M92" s="157" t="s">
        <v>144</v>
      </c>
      <c r="N92" s="157" t="s">
        <v>144</v>
      </c>
      <c r="O92" s="157" t="s">
        <v>144</v>
      </c>
      <c r="P92" s="157" t="s">
        <v>144</v>
      </c>
      <c r="Q92" s="157" t="s">
        <v>144</v>
      </c>
      <c r="R92" s="145" t="e">
        <f t="shared" si="31"/>
        <v>#VALUE!</v>
      </c>
      <c r="S92" s="145"/>
      <c r="U92" s="14" t="e">
        <f t="shared" si="33"/>
        <v>#VALUE!</v>
      </c>
      <c r="X92" s="15" t="e">
        <f t="shared" si="6"/>
        <v>#VALUE!</v>
      </c>
      <c r="Y92" s="15" t="e">
        <f t="shared" si="32"/>
        <v>#VALUE!</v>
      </c>
    </row>
    <row r="93" spans="1:25" ht="94.5" customHeight="1" x14ac:dyDescent="0.25">
      <c r="A93" s="193"/>
      <c r="B93" s="105" t="s">
        <v>386</v>
      </c>
      <c r="C93" s="158" t="s">
        <v>251</v>
      </c>
      <c r="D93" s="105" t="s">
        <v>329</v>
      </c>
      <c r="E93" s="158" t="s">
        <v>144</v>
      </c>
      <c r="F93" s="161" t="s">
        <v>437</v>
      </c>
      <c r="G93" s="161" t="s">
        <v>144</v>
      </c>
      <c r="H93" s="161" t="s">
        <v>144</v>
      </c>
      <c r="I93" s="157" t="s">
        <v>144</v>
      </c>
      <c r="J93" s="157" t="s">
        <v>144</v>
      </c>
      <c r="K93" s="157" t="s">
        <v>144</v>
      </c>
      <c r="L93" s="157" t="s">
        <v>144</v>
      </c>
      <c r="M93" s="157" t="s">
        <v>144</v>
      </c>
      <c r="N93" s="157" t="s">
        <v>144</v>
      </c>
      <c r="O93" s="157" t="s">
        <v>144</v>
      </c>
      <c r="P93" s="157" t="s">
        <v>144</v>
      </c>
      <c r="Q93" s="157" t="s">
        <v>144</v>
      </c>
      <c r="R93" s="145" t="e">
        <f t="shared" si="31"/>
        <v>#VALUE!</v>
      </c>
      <c r="S93" s="145"/>
      <c r="U93" s="14" t="e">
        <f t="shared" si="33"/>
        <v>#VALUE!</v>
      </c>
      <c r="X93" s="15" t="e">
        <f t="shared" si="6"/>
        <v>#VALUE!</v>
      </c>
      <c r="Y93" s="15" t="e">
        <f t="shared" si="32"/>
        <v>#VALUE!</v>
      </c>
    </row>
    <row r="94" spans="1:25" ht="120" customHeight="1" x14ac:dyDescent="0.25">
      <c r="A94" s="104" t="s">
        <v>58</v>
      </c>
      <c r="B94" s="105" t="s">
        <v>75</v>
      </c>
      <c r="C94" s="158" t="s">
        <v>251</v>
      </c>
      <c r="D94" s="105" t="s">
        <v>329</v>
      </c>
      <c r="E94" s="161">
        <v>43839</v>
      </c>
      <c r="F94" s="161">
        <v>44196</v>
      </c>
      <c r="G94" s="161">
        <v>43839</v>
      </c>
      <c r="H94" s="177"/>
      <c r="I94" s="157" t="s">
        <v>144</v>
      </c>
      <c r="J94" s="157" t="s">
        <v>144</v>
      </c>
      <c r="K94" s="157" t="s">
        <v>144</v>
      </c>
      <c r="L94" s="157" t="s">
        <v>144</v>
      </c>
      <c r="M94" s="157" t="s">
        <v>144</v>
      </c>
      <c r="N94" s="157" t="s">
        <v>144</v>
      </c>
      <c r="O94" s="157" t="s">
        <v>144</v>
      </c>
      <c r="P94" s="157" t="s">
        <v>144</v>
      </c>
      <c r="Q94" s="157" t="s">
        <v>144</v>
      </c>
      <c r="R94" s="145" t="e">
        <f t="shared" si="31"/>
        <v>#VALUE!</v>
      </c>
      <c r="S94" s="145"/>
      <c r="U94" s="14" t="e">
        <f t="shared" si="33"/>
        <v>#VALUE!</v>
      </c>
      <c r="X94" s="15" t="e">
        <f t="shared" si="6"/>
        <v>#VALUE!</v>
      </c>
      <c r="Y94" s="15" t="e">
        <f t="shared" si="32"/>
        <v>#VALUE!</v>
      </c>
    </row>
    <row r="95" spans="1:25" ht="102.75" customHeight="1" x14ac:dyDescent="0.25">
      <c r="A95" s="104" t="s">
        <v>398</v>
      </c>
      <c r="B95" s="105" t="s">
        <v>292</v>
      </c>
      <c r="C95" s="158" t="s">
        <v>251</v>
      </c>
      <c r="D95" s="105" t="s">
        <v>329</v>
      </c>
      <c r="E95" s="161">
        <v>43839</v>
      </c>
      <c r="F95" s="161">
        <v>44196</v>
      </c>
      <c r="G95" s="161">
        <v>43839</v>
      </c>
      <c r="H95" s="177" t="s">
        <v>144</v>
      </c>
      <c r="I95" s="157" t="s">
        <v>144</v>
      </c>
      <c r="J95" s="157" t="s">
        <v>144</v>
      </c>
      <c r="K95" s="157" t="s">
        <v>144</v>
      </c>
      <c r="L95" s="157" t="s">
        <v>144</v>
      </c>
      <c r="M95" s="157" t="s">
        <v>144</v>
      </c>
      <c r="N95" s="157" t="s">
        <v>144</v>
      </c>
      <c r="O95" s="157" t="s">
        <v>144</v>
      </c>
      <c r="P95" s="157" t="s">
        <v>144</v>
      </c>
      <c r="Q95" s="157" t="s">
        <v>144</v>
      </c>
      <c r="R95" s="145" t="e">
        <f t="shared" si="31"/>
        <v>#VALUE!</v>
      </c>
      <c r="S95" s="145"/>
      <c r="U95" s="14" t="e">
        <f t="shared" si="33"/>
        <v>#VALUE!</v>
      </c>
      <c r="X95" s="15" t="e">
        <f t="shared" si="6"/>
        <v>#VALUE!</v>
      </c>
      <c r="Y95" s="15" t="e">
        <f t="shared" si="32"/>
        <v>#VALUE!</v>
      </c>
    </row>
    <row r="96" spans="1:25" ht="206.25" customHeight="1" x14ac:dyDescent="0.25">
      <c r="A96" s="104" t="s">
        <v>253</v>
      </c>
      <c r="B96" s="105" t="s">
        <v>363</v>
      </c>
      <c r="C96" s="158" t="s">
        <v>251</v>
      </c>
      <c r="D96" s="105" t="s">
        <v>329</v>
      </c>
      <c r="E96" s="161">
        <v>43839</v>
      </c>
      <c r="F96" s="161">
        <v>44196</v>
      </c>
      <c r="G96" s="161">
        <v>43839</v>
      </c>
      <c r="H96" s="177" t="s">
        <v>144</v>
      </c>
      <c r="I96" s="157" t="s">
        <v>144</v>
      </c>
      <c r="J96" s="157" t="s">
        <v>144</v>
      </c>
      <c r="K96" s="157" t="s">
        <v>144</v>
      </c>
      <c r="L96" s="157" t="s">
        <v>144</v>
      </c>
      <c r="M96" s="157" t="s">
        <v>144</v>
      </c>
      <c r="N96" s="157" t="s">
        <v>144</v>
      </c>
      <c r="O96" s="157" t="s">
        <v>144</v>
      </c>
      <c r="P96" s="157" t="s">
        <v>144</v>
      </c>
      <c r="Q96" s="157" t="s">
        <v>144</v>
      </c>
      <c r="R96" s="145" t="e">
        <f t="shared" si="31"/>
        <v>#VALUE!</v>
      </c>
      <c r="S96" s="145"/>
      <c r="U96" s="14" t="e">
        <f t="shared" si="33"/>
        <v>#VALUE!</v>
      </c>
      <c r="X96" s="15" t="e">
        <f t="shared" si="6"/>
        <v>#VALUE!</v>
      </c>
      <c r="Y96" s="15" t="e">
        <f t="shared" si="32"/>
        <v>#VALUE!</v>
      </c>
    </row>
    <row r="97" spans="1:25" ht="98.25" customHeight="1" x14ac:dyDescent="0.25">
      <c r="A97" s="104" t="s">
        <v>78</v>
      </c>
      <c r="B97" s="105" t="s">
        <v>79</v>
      </c>
      <c r="C97" s="158" t="s">
        <v>251</v>
      </c>
      <c r="D97" s="105" t="s">
        <v>329</v>
      </c>
      <c r="E97" s="161">
        <v>43839</v>
      </c>
      <c r="F97" s="161">
        <v>44196</v>
      </c>
      <c r="G97" s="161">
        <v>43839</v>
      </c>
      <c r="H97" s="177" t="s">
        <v>144</v>
      </c>
      <c r="I97" s="157" t="s">
        <v>144</v>
      </c>
      <c r="J97" s="157" t="s">
        <v>144</v>
      </c>
      <c r="K97" s="157" t="s">
        <v>144</v>
      </c>
      <c r="L97" s="157" t="s">
        <v>144</v>
      </c>
      <c r="M97" s="157" t="s">
        <v>144</v>
      </c>
      <c r="N97" s="157" t="s">
        <v>144</v>
      </c>
      <c r="O97" s="157" t="s">
        <v>144</v>
      </c>
      <c r="P97" s="157" t="s">
        <v>144</v>
      </c>
      <c r="Q97" s="157" t="s">
        <v>144</v>
      </c>
      <c r="R97" s="145" t="e">
        <f t="shared" si="31"/>
        <v>#VALUE!</v>
      </c>
      <c r="S97" s="145"/>
      <c r="U97" s="14" t="e">
        <f t="shared" si="33"/>
        <v>#VALUE!</v>
      </c>
      <c r="X97" s="15" t="e">
        <f t="shared" si="6"/>
        <v>#VALUE!</v>
      </c>
      <c r="Y97" s="15" t="e">
        <f t="shared" si="32"/>
        <v>#VALUE!</v>
      </c>
    </row>
    <row r="98" spans="1:25" ht="150" customHeight="1" x14ac:dyDescent="0.25">
      <c r="A98" s="104" t="s">
        <v>397</v>
      </c>
      <c r="B98" s="105" t="s">
        <v>364</v>
      </c>
      <c r="C98" s="158" t="s">
        <v>251</v>
      </c>
      <c r="D98" s="105" t="s">
        <v>329</v>
      </c>
      <c r="E98" s="161">
        <v>43839</v>
      </c>
      <c r="F98" s="161">
        <v>44196</v>
      </c>
      <c r="G98" s="161">
        <v>43839</v>
      </c>
      <c r="H98" s="177" t="s">
        <v>144</v>
      </c>
      <c r="I98" s="157" t="s">
        <v>144</v>
      </c>
      <c r="J98" s="157" t="s">
        <v>144</v>
      </c>
      <c r="K98" s="157" t="s">
        <v>144</v>
      </c>
      <c r="L98" s="157" t="s">
        <v>144</v>
      </c>
      <c r="M98" s="157" t="s">
        <v>144</v>
      </c>
      <c r="N98" s="157" t="s">
        <v>144</v>
      </c>
      <c r="O98" s="157" t="s">
        <v>144</v>
      </c>
      <c r="P98" s="157" t="s">
        <v>144</v>
      </c>
      <c r="Q98" s="157" t="s">
        <v>144</v>
      </c>
      <c r="R98" s="145" t="e">
        <f t="shared" si="31"/>
        <v>#VALUE!</v>
      </c>
      <c r="S98" s="145"/>
      <c r="U98" s="14" t="e">
        <f t="shared" si="33"/>
        <v>#VALUE!</v>
      </c>
      <c r="X98" s="15" t="e">
        <f t="shared" si="6"/>
        <v>#VALUE!</v>
      </c>
      <c r="Y98" s="15" t="e">
        <f t="shared" si="32"/>
        <v>#VALUE!</v>
      </c>
    </row>
    <row r="99" spans="1:25" ht="106.5" customHeight="1" x14ac:dyDescent="0.25">
      <c r="A99" s="104" t="s">
        <v>91</v>
      </c>
      <c r="B99" s="105" t="s">
        <v>81</v>
      </c>
      <c r="C99" s="158" t="s">
        <v>251</v>
      </c>
      <c r="D99" s="105" t="s">
        <v>329</v>
      </c>
      <c r="E99" s="161">
        <v>43839</v>
      </c>
      <c r="F99" s="161">
        <v>44196</v>
      </c>
      <c r="G99" s="161">
        <v>43839</v>
      </c>
      <c r="H99" s="177" t="s">
        <v>144</v>
      </c>
      <c r="I99" s="157" t="s">
        <v>144</v>
      </c>
      <c r="J99" s="157" t="s">
        <v>144</v>
      </c>
      <c r="K99" s="157" t="s">
        <v>144</v>
      </c>
      <c r="L99" s="157" t="s">
        <v>144</v>
      </c>
      <c r="M99" s="157" t="s">
        <v>144</v>
      </c>
      <c r="N99" s="157" t="s">
        <v>144</v>
      </c>
      <c r="O99" s="157" t="s">
        <v>144</v>
      </c>
      <c r="P99" s="157" t="s">
        <v>144</v>
      </c>
      <c r="Q99" s="157" t="s">
        <v>144</v>
      </c>
      <c r="R99" s="145" t="e">
        <f t="shared" si="31"/>
        <v>#VALUE!</v>
      </c>
      <c r="S99" s="145"/>
      <c r="U99" s="14" t="e">
        <f t="shared" si="33"/>
        <v>#VALUE!</v>
      </c>
      <c r="X99" s="15" t="e">
        <f t="shared" si="6"/>
        <v>#VALUE!</v>
      </c>
      <c r="Y99" s="15" t="e">
        <f t="shared" si="32"/>
        <v>#VALUE!</v>
      </c>
    </row>
    <row r="100" spans="1:25" ht="98.25" customHeight="1" x14ac:dyDescent="0.25">
      <c r="A100" s="104" t="s">
        <v>145</v>
      </c>
      <c r="B100" s="105" t="s">
        <v>83</v>
      </c>
      <c r="C100" s="158" t="s">
        <v>251</v>
      </c>
      <c r="D100" s="105" t="s">
        <v>329</v>
      </c>
      <c r="E100" s="161">
        <v>43839</v>
      </c>
      <c r="F100" s="161">
        <v>44196</v>
      </c>
      <c r="G100" s="161">
        <v>43839</v>
      </c>
      <c r="H100" s="177" t="s">
        <v>144</v>
      </c>
      <c r="I100" s="157" t="s">
        <v>144</v>
      </c>
      <c r="J100" s="157" t="s">
        <v>144</v>
      </c>
      <c r="K100" s="157" t="s">
        <v>144</v>
      </c>
      <c r="L100" s="157" t="s">
        <v>144</v>
      </c>
      <c r="M100" s="157" t="s">
        <v>144</v>
      </c>
      <c r="N100" s="157" t="s">
        <v>144</v>
      </c>
      <c r="O100" s="157" t="s">
        <v>144</v>
      </c>
      <c r="P100" s="157" t="s">
        <v>144</v>
      </c>
      <c r="Q100" s="157" t="s">
        <v>144</v>
      </c>
      <c r="R100" s="145" t="e">
        <f t="shared" si="31"/>
        <v>#VALUE!</v>
      </c>
      <c r="S100" s="145"/>
      <c r="U100" s="14" t="e">
        <f t="shared" si="33"/>
        <v>#VALUE!</v>
      </c>
      <c r="X100" s="15" t="e">
        <f t="shared" si="6"/>
        <v>#VALUE!</v>
      </c>
      <c r="Y100" s="15" t="e">
        <f t="shared" si="32"/>
        <v>#VALUE!</v>
      </c>
    </row>
    <row r="101" spans="1:25" ht="94.5" x14ac:dyDescent="0.25">
      <c r="A101" s="214"/>
      <c r="B101" s="105" t="s">
        <v>387</v>
      </c>
      <c r="C101" s="158" t="s">
        <v>251</v>
      </c>
      <c r="D101" s="105" t="s">
        <v>329</v>
      </c>
      <c r="E101" s="161" t="s">
        <v>144</v>
      </c>
      <c r="F101" s="161" t="s">
        <v>437</v>
      </c>
      <c r="G101" s="158" t="s">
        <v>144</v>
      </c>
      <c r="H101" s="161" t="s">
        <v>144</v>
      </c>
      <c r="I101" s="157" t="s">
        <v>144</v>
      </c>
      <c r="J101" s="157" t="s">
        <v>144</v>
      </c>
      <c r="K101" s="157" t="s">
        <v>144</v>
      </c>
      <c r="L101" s="157" t="s">
        <v>144</v>
      </c>
      <c r="M101" s="157" t="s">
        <v>144</v>
      </c>
      <c r="N101" s="157" t="s">
        <v>144</v>
      </c>
      <c r="O101" s="157" t="s">
        <v>144</v>
      </c>
      <c r="P101" s="157" t="s">
        <v>144</v>
      </c>
      <c r="Q101" s="157" t="s">
        <v>144</v>
      </c>
      <c r="R101" s="145" t="e">
        <f t="shared" si="31"/>
        <v>#VALUE!</v>
      </c>
      <c r="S101" s="145"/>
      <c r="U101" s="14" t="e">
        <f t="shared" si="33"/>
        <v>#VALUE!</v>
      </c>
      <c r="X101" s="15" t="e">
        <f t="shared" si="6"/>
        <v>#VALUE!</v>
      </c>
      <c r="Y101" s="15" t="e">
        <f t="shared" si="32"/>
        <v>#VALUE!</v>
      </c>
    </row>
    <row r="102" spans="1:25" ht="94.5" x14ac:dyDescent="0.25">
      <c r="A102" s="104" t="s">
        <v>84</v>
      </c>
      <c r="B102" s="105" t="s">
        <v>85</v>
      </c>
      <c r="C102" s="158" t="s">
        <v>251</v>
      </c>
      <c r="D102" s="105" t="s">
        <v>329</v>
      </c>
      <c r="E102" s="161">
        <v>43839</v>
      </c>
      <c r="F102" s="161">
        <v>44196</v>
      </c>
      <c r="G102" s="161">
        <v>43839</v>
      </c>
      <c r="H102" s="177" t="s">
        <v>144</v>
      </c>
      <c r="I102" s="157" t="s">
        <v>144</v>
      </c>
      <c r="J102" s="157" t="s">
        <v>144</v>
      </c>
      <c r="K102" s="157" t="s">
        <v>144</v>
      </c>
      <c r="L102" s="157" t="s">
        <v>144</v>
      </c>
      <c r="M102" s="157" t="s">
        <v>144</v>
      </c>
      <c r="N102" s="157" t="s">
        <v>144</v>
      </c>
      <c r="O102" s="157" t="s">
        <v>144</v>
      </c>
      <c r="P102" s="157" t="s">
        <v>144</v>
      </c>
      <c r="Q102" s="157" t="s">
        <v>144</v>
      </c>
      <c r="R102" s="145" t="e">
        <f t="shared" si="31"/>
        <v>#VALUE!</v>
      </c>
      <c r="S102" s="145"/>
      <c r="U102" s="14" t="e">
        <f t="shared" si="33"/>
        <v>#VALUE!</v>
      </c>
      <c r="X102" s="15" t="e">
        <f t="shared" si="6"/>
        <v>#VALUE!</v>
      </c>
      <c r="Y102" s="15" t="e">
        <f t="shared" si="32"/>
        <v>#VALUE!</v>
      </c>
    </row>
    <row r="103" spans="1:25" ht="269.25" customHeight="1" x14ac:dyDescent="0.25">
      <c r="A103" s="104" t="s">
        <v>320</v>
      </c>
      <c r="B103" s="105" t="s">
        <v>295</v>
      </c>
      <c r="C103" s="158" t="s">
        <v>251</v>
      </c>
      <c r="D103" s="105" t="s">
        <v>329</v>
      </c>
      <c r="E103" s="161">
        <v>43474</v>
      </c>
      <c r="F103" s="161">
        <v>44196</v>
      </c>
      <c r="G103" s="161">
        <v>43839</v>
      </c>
      <c r="H103" s="177" t="s">
        <v>144</v>
      </c>
      <c r="I103" s="157">
        <v>590</v>
      </c>
      <c r="J103" s="157">
        <v>590</v>
      </c>
      <c r="K103" s="157">
        <v>0</v>
      </c>
      <c r="L103" s="157">
        <v>0</v>
      </c>
      <c r="M103" s="157">
        <v>0</v>
      </c>
      <c r="N103" s="157">
        <v>0</v>
      </c>
      <c r="O103" s="157">
        <v>0</v>
      </c>
      <c r="P103" s="157">
        <v>0</v>
      </c>
      <c r="Q103" s="157" t="s">
        <v>144</v>
      </c>
      <c r="R103" s="145">
        <f t="shared" si="31"/>
        <v>590</v>
      </c>
      <c r="S103" s="145"/>
      <c r="U103" s="14">
        <f t="shared" si="33"/>
        <v>590</v>
      </c>
      <c r="V103" s="14">
        <v>590</v>
      </c>
      <c r="X103" s="15">
        <f t="shared" si="6"/>
        <v>0</v>
      </c>
      <c r="Y103" s="15">
        <f t="shared" si="32"/>
        <v>0</v>
      </c>
    </row>
    <row r="104" spans="1:25" x14ac:dyDescent="0.25">
      <c r="A104" s="255" t="s">
        <v>259</v>
      </c>
      <c r="B104" s="256"/>
      <c r="C104" s="256"/>
      <c r="D104" s="256"/>
      <c r="E104" s="256"/>
      <c r="F104" s="256"/>
      <c r="G104" s="256"/>
      <c r="H104" s="257"/>
      <c r="I104" s="157">
        <f t="shared" ref="I104" si="34">I103+I88+I87+I86+I85+I84+I83+I82+I81+I80+I79</f>
        <v>608</v>
      </c>
      <c r="J104" s="157">
        <f t="shared" ref="J104" si="35">J103+J88+J87+J86+J85+J84+J83+J82+J81+J80+J79</f>
        <v>618</v>
      </c>
      <c r="K104" s="157">
        <f t="shared" ref="K104" si="36">K103+K88+K87+K86+K85+K84+K83+K82+K81+K80+K79</f>
        <v>0</v>
      </c>
      <c r="L104" s="157">
        <f t="shared" ref="L104" si="37">L103+L88+L87+L86+L85+L84+L83+L82+L81+L80+L79</f>
        <v>0</v>
      </c>
      <c r="M104" s="157">
        <f t="shared" ref="M104" si="38">M103+M88+M87+M86+M85+M84+M83+M82+M81+M80+M79</f>
        <v>0</v>
      </c>
      <c r="N104" s="157">
        <f t="shared" ref="N104" si="39">N103+N88+N87+N86+N85+N84+N83+N82+N81+N80+N79</f>
        <v>0</v>
      </c>
      <c r="O104" s="157">
        <f t="shared" ref="O104" si="40">O103+O88+O87+O86+O85+O84+O83+O82+O81+O80+O79</f>
        <v>1982</v>
      </c>
      <c r="P104" s="157">
        <f t="shared" ref="P104" si="41">P103+P88+P87+P86+P85+P84+P83+P82+P81+P80+P79</f>
        <v>0</v>
      </c>
      <c r="Q104" s="157" t="s">
        <v>144</v>
      </c>
      <c r="R104" s="145">
        <f t="shared" si="31"/>
        <v>2590</v>
      </c>
      <c r="S104" s="145"/>
      <c r="U104" s="14">
        <f t="shared" si="33"/>
        <v>618</v>
      </c>
      <c r="X104" s="15">
        <f t="shared" si="6"/>
        <v>-618</v>
      </c>
      <c r="Y104" s="15">
        <f t="shared" si="32"/>
        <v>-618</v>
      </c>
    </row>
    <row r="105" spans="1:25" x14ac:dyDescent="0.25">
      <c r="A105" s="255" t="s">
        <v>258</v>
      </c>
      <c r="B105" s="256"/>
      <c r="C105" s="256"/>
      <c r="D105" s="256"/>
      <c r="E105" s="256"/>
      <c r="F105" s="256"/>
      <c r="G105" s="256"/>
      <c r="H105" s="257"/>
      <c r="I105" s="178">
        <f>I104</f>
        <v>608</v>
      </c>
      <c r="J105" s="178">
        <f t="shared" ref="J105:P105" si="42">J104</f>
        <v>618</v>
      </c>
      <c r="K105" s="178">
        <f t="shared" si="42"/>
        <v>0</v>
      </c>
      <c r="L105" s="178">
        <f t="shared" si="42"/>
        <v>0</v>
      </c>
      <c r="M105" s="178">
        <f t="shared" si="42"/>
        <v>0</v>
      </c>
      <c r="N105" s="178">
        <f t="shared" si="42"/>
        <v>0</v>
      </c>
      <c r="O105" s="178">
        <f t="shared" si="42"/>
        <v>1982</v>
      </c>
      <c r="P105" s="178">
        <f t="shared" si="42"/>
        <v>0</v>
      </c>
      <c r="Q105" s="191"/>
      <c r="R105" s="145">
        <f t="shared" si="31"/>
        <v>2590</v>
      </c>
      <c r="S105" s="145"/>
      <c r="U105" s="14">
        <f t="shared" si="33"/>
        <v>618</v>
      </c>
      <c r="X105" s="15">
        <f t="shared" si="6"/>
        <v>-618</v>
      </c>
      <c r="Y105" s="15">
        <f t="shared" si="32"/>
        <v>-618</v>
      </c>
    </row>
    <row r="106" spans="1:25" x14ac:dyDescent="0.25">
      <c r="A106" s="255" t="s">
        <v>254</v>
      </c>
      <c r="B106" s="256"/>
      <c r="C106" s="256"/>
      <c r="D106" s="256"/>
      <c r="E106" s="256"/>
      <c r="F106" s="256"/>
      <c r="G106" s="256"/>
      <c r="H106" s="257"/>
      <c r="I106" s="157">
        <v>0</v>
      </c>
      <c r="J106" s="157">
        <v>0</v>
      </c>
      <c r="K106" s="157">
        <v>0</v>
      </c>
      <c r="L106" s="157">
        <v>0</v>
      </c>
      <c r="M106" s="157">
        <v>0</v>
      </c>
      <c r="N106" s="157">
        <v>0</v>
      </c>
      <c r="O106" s="157">
        <v>0</v>
      </c>
      <c r="P106" s="157">
        <v>0</v>
      </c>
      <c r="Q106" s="191"/>
      <c r="R106" s="145">
        <f t="shared" si="31"/>
        <v>0</v>
      </c>
      <c r="S106" s="145"/>
      <c r="U106" s="14">
        <f t="shared" si="33"/>
        <v>0</v>
      </c>
      <c r="X106" s="15">
        <f t="shared" ref="X106:X126" si="43">V106-J106-L106</f>
        <v>0</v>
      </c>
      <c r="Y106" s="15">
        <f t="shared" si="32"/>
        <v>0</v>
      </c>
    </row>
    <row r="107" spans="1:25" s="19" customFormat="1" ht="87.75" customHeight="1" x14ac:dyDescent="0.25">
      <c r="A107" s="187">
        <v>3</v>
      </c>
      <c r="B107" s="188" t="s">
        <v>31</v>
      </c>
      <c r="C107" s="189"/>
      <c r="D107" s="189"/>
      <c r="E107" s="190"/>
      <c r="F107" s="190"/>
      <c r="G107" s="190"/>
      <c r="H107" s="190"/>
      <c r="I107" s="191"/>
      <c r="J107" s="191"/>
      <c r="K107" s="191"/>
      <c r="L107" s="191"/>
      <c r="M107" s="191"/>
      <c r="N107" s="191"/>
      <c r="O107" s="192"/>
      <c r="P107" s="191"/>
      <c r="Q107" s="191"/>
      <c r="R107" s="145">
        <f t="shared" si="31"/>
        <v>0</v>
      </c>
      <c r="S107" s="145"/>
      <c r="T107" s="20">
        <f t="shared" ref="T107:T114" si="44">I107+K107+M107+O107</f>
        <v>0</v>
      </c>
      <c r="U107" s="14">
        <f t="shared" si="33"/>
        <v>0</v>
      </c>
      <c r="X107" s="15">
        <f t="shared" si="43"/>
        <v>0</v>
      </c>
      <c r="Y107" s="15">
        <f t="shared" si="32"/>
        <v>0</v>
      </c>
    </row>
    <row r="108" spans="1:25" s="19" customFormat="1" ht="195" customHeight="1" x14ac:dyDescent="0.25">
      <c r="A108" s="104" t="s">
        <v>33</v>
      </c>
      <c r="B108" s="215" t="s">
        <v>260</v>
      </c>
      <c r="C108" s="158" t="s">
        <v>251</v>
      </c>
      <c r="D108" s="105" t="s">
        <v>330</v>
      </c>
      <c r="E108" s="161">
        <v>43839</v>
      </c>
      <c r="F108" s="161">
        <v>44196</v>
      </c>
      <c r="G108" s="161">
        <v>43839</v>
      </c>
      <c r="H108" s="177" t="s">
        <v>144</v>
      </c>
      <c r="I108" s="178">
        <v>0</v>
      </c>
      <c r="J108" s="178">
        <v>0</v>
      </c>
      <c r="K108" s="178">
        <v>100</v>
      </c>
      <c r="L108" s="178">
        <v>0</v>
      </c>
      <c r="M108" s="178">
        <v>0</v>
      </c>
      <c r="N108" s="157">
        <v>0</v>
      </c>
      <c r="O108" s="178">
        <v>0</v>
      </c>
      <c r="P108" s="178">
        <v>0</v>
      </c>
      <c r="Q108" s="191" t="s">
        <v>144</v>
      </c>
      <c r="R108" s="145">
        <f t="shared" si="31"/>
        <v>100</v>
      </c>
      <c r="S108" s="145"/>
      <c r="T108" s="20">
        <f t="shared" si="44"/>
        <v>100</v>
      </c>
      <c r="U108" s="14">
        <f t="shared" si="33"/>
        <v>0</v>
      </c>
      <c r="V108" s="20">
        <f>V109+V110</f>
        <v>45.8</v>
      </c>
      <c r="X108" s="15">
        <f t="shared" si="43"/>
        <v>45.8</v>
      </c>
      <c r="Y108" s="15">
        <f t="shared" si="32"/>
        <v>45.8</v>
      </c>
    </row>
    <row r="109" spans="1:25" s="19" customFormat="1" x14ac:dyDescent="0.25">
      <c r="A109" s="104"/>
      <c r="B109" s="261" t="s">
        <v>258</v>
      </c>
      <c r="C109" s="262"/>
      <c r="D109" s="262"/>
      <c r="E109" s="262"/>
      <c r="F109" s="262"/>
      <c r="G109" s="262"/>
      <c r="H109" s="263"/>
      <c r="I109" s="178">
        <v>0</v>
      </c>
      <c r="J109" s="178">
        <v>0</v>
      </c>
      <c r="K109" s="178">
        <v>24</v>
      </c>
      <c r="L109" s="178">
        <v>0</v>
      </c>
      <c r="M109" s="178">
        <v>0</v>
      </c>
      <c r="N109" s="157">
        <v>0</v>
      </c>
      <c r="O109" s="178">
        <v>0</v>
      </c>
      <c r="P109" s="178">
        <v>0</v>
      </c>
      <c r="Q109" s="191"/>
      <c r="R109" s="145">
        <f t="shared" si="31"/>
        <v>24</v>
      </c>
      <c r="S109" s="145"/>
      <c r="T109" s="20"/>
      <c r="U109" s="14">
        <f t="shared" si="33"/>
        <v>0</v>
      </c>
      <c r="V109" s="19">
        <v>11</v>
      </c>
      <c r="X109" s="15">
        <f t="shared" si="43"/>
        <v>11</v>
      </c>
      <c r="Y109" s="15">
        <f t="shared" si="32"/>
        <v>11</v>
      </c>
    </row>
    <row r="110" spans="1:25" s="19" customFormat="1" x14ac:dyDescent="0.25">
      <c r="A110" s="104"/>
      <c r="B110" s="261" t="s">
        <v>254</v>
      </c>
      <c r="C110" s="262"/>
      <c r="D110" s="262"/>
      <c r="E110" s="262"/>
      <c r="F110" s="262"/>
      <c r="G110" s="262"/>
      <c r="H110" s="263"/>
      <c r="I110" s="178">
        <v>0</v>
      </c>
      <c r="J110" s="178">
        <v>0</v>
      </c>
      <c r="K110" s="178">
        <v>76</v>
      </c>
      <c r="L110" s="178">
        <v>0</v>
      </c>
      <c r="M110" s="178">
        <v>0</v>
      </c>
      <c r="N110" s="157">
        <v>0</v>
      </c>
      <c r="O110" s="178">
        <v>0</v>
      </c>
      <c r="P110" s="178">
        <v>0</v>
      </c>
      <c r="Q110" s="191"/>
      <c r="R110" s="145">
        <f t="shared" si="31"/>
        <v>76</v>
      </c>
      <c r="S110" s="145"/>
      <c r="T110" s="20"/>
      <c r="U110" s="14">
        <f t="shared" si="33"/>
        <v>0</v>
      </c>
      <c r="V110" s="19">
        <v>34.799999999999997</v>
      </c>
      <c r="X110" s="15">
        <f t="shared" si="43"/>
        <v>34.799999999999997</v>
      </c>
      <c r="Y110" s="15">
        <f t="shared" si="32"/>
        <v>34.799999999999997</v>
      </c>
    </row>
    <row r="111" spans="1:25" s="19" customFormat="1" ht="94.5" x14ac:dyDescent="0.25">
      <c r="A111" s="104" t="s">
        <v>189</v>
      </c>
      <c r="B111" s="216" t="s">
        <v>261</v>
      </c>
      <c r="C111" s="158" t="s">
        <v>251</v>
      </c>
      <c r="D111" s="105" t="s">
        <v>262</v>
      </c>
      <c r="E111" s="161">
        <v>43839</v>
      </c>
      <c r="F111" s="161">
        <v>44196</v>
      </c>
      <c r="G111" s="161">
        <v>43839</v>
      </c>
      <c r="H111" s="177" t="s">
        <v>144</v>
      </c>
      <c r="I111" s="178">
        <v>0</v>
      </c>
      <c r="J111" s="178">
        <v>0</v>
      </c>
      <c r="K111" s="178">
        <v>62.5</v>
      </c>
      <c r="L111" s="217">
        <v>0</v>
      </c>
      <c r="M111" s="178">
        <v>62.5</v>
      </c>
      <c r="N111" s="157">
        <v>0</v>
      </c>
      <c r="O111" s="178">
        <v>125</v>
      </c>
      <c r="P111" s="178">
        <v>0</v>
      </c>
      <c r="Q111" s="218" t="s">
        <v>144</v>
      </c>
      <c r="R111" s="145">
        <f t="shared" si="31"/>
        <v>250</v>
      </c>
      <c r="S111" s="145"/>
      <c r="T111" s="20">
        <f t="shared" si="44"/>
        <v>250</v>
      </c>
      <c r="U111" s="14">
        <f t="shared" si="33"/>
        <v>0</v>
      </c>
      <c r="V111" s="20">
        <f>V112+V113</f>
        <v>121.8</v>
      </c>
      <c r="X111" s="15">
        <f t="shared" si="43"/>
        <v>121.8</v>
      </c>
      <c r="Y111" s="15">
        <f t="shared" si="32"/>
        <v>121.8</v>
      </c>
    </row>
    <row r="112" spans="1:25" s="19" customFormat="1" x14ac:dyDescent="0.25">
      <c r="A112" s="104"/>
      <c r="B112" s="261" t="s">
        <v>258</v>
      </c>
      <c r="C112" s="262"/>
      <c r="D112" s="262"/>
      <c r="E112" s="262"/>
      <c r="F112" s="262"/>
      <c r="G112" s="262"/>
      <c r="H112" s="263"/>
      <c r="I112" s="178">
        <v>0</v>
      </c>
      <c r="J112" s="178">
        <v>0</v>
      </c>
      <c r="K112" s="178">
        <v>15</v>
      </c>
      <c r="L112" s="178">
        <v>0</v>
      </c>
      <c r="M112" s="178">
        <v>15</v>
      </c>
      <c r="N112" s="157">
        <v>0</v>
      </c>
      <c r="O112" s="178">
        <v>30</v>
      </c>
      <c r="P112" s="178">
        <v>0</v>
      </c>
      <c r="Q112" s="191"/>
      <c r="R112" s="145">
        <f t="shared" si="31"/>
        <v>60</v>
      </c>
      <c r="S112" s="145"/>
      <c r="T112" s="20"/>
      <c r="U112" s="14">
        <f t="shared" si="33"/>
        <v>0</v>
      </c>
      <c r="V112" s="19">
        <v>29.2</v>
      </c>
      <c r="X112" s="15">
        <f t="shared" si="43"/>
        <v>29.2</v>
      </c>
      <c r="Y112" s="15">
        <f t="shared" si="32"/>
        <v>29.2</v>
      </c>
    </row>
    <row r="113" spans="1:26" s="19" customFormat="1" x14ac:dyDescent="0.25">
      <c r="A113" s="104"/>
      <c r="B113" s="261" t="s">
        <v>254</v>
      </c>
      <c r="C113" s="262"/>
      <c r="D113" s="262"/>
      <c r="E113" s="262"/>
      <c r="F113" s="262"/>
      <c r="G113" s="262"/>
      <c r="H113" s="263"/>
      <c r="I113" s="178">
        <v>0</v>
      </c>
      <c r="J113" s="178">
        <v>0</v>
      </c>
      <c r="K113" s="178">
        <v>47.5</v>
      </c>
      <c r="L113" s="178">
        <v>0</v>
      </c>
      <c r="M113" s="178">
        <v>47.5</v>
      </c>
      <c r="N113" s="157">
        <v>0</v>
      </c>
      <c r="O113" s="178">
        <v>95</v>
      </c>
      <c r="P113" s="178">
        <v>0</v>
      </c>
      <c r="Q113" s="191"/>
      <c r="R113" s="145">
        <f t="shared" si="31"/>
        <v>190</v>
      </c>
      <c r="S113" s="145"/>
      <c r="T113" s="20"/>
      <c r="U113" s="14">
        <f t="shared" si="33"/>
        <v>0</v>
      </c>
      <c r="V113" s="20">
        <v>92.6</v>
      </c>
      <c r="X113" s="15">
        <f t="shared" si="43"/>
        <v>92.6</v>
      </c>
      <c r="Y113" s="15">
        <f t="shared" si="32"/>
        <v>92.6</v>
      </c>
    </row>
    <row r="114" spans="1:26" s="19" customFormat="1" ht="134.44999999999999" customHeight="1" x14ac:dyDescent="0.25">
      <c r="A114" s="104" t="s">
        <v>192</v>
      </c>
      <c r="B114" s="215" t="s">
        <v>263</v>
      </c>
      <c r="C114" s="158" t="s">
        <v>251</v>
      </c>
      <c r="D114" s="193" t="s">
        <v>321</v>
      </c>
      <c r="E114" s="161">
        <v>43839</v>
      </c>
      <c r="F114" s="161">
        <v>44196</v>
      </c>
      <c r="G114" s="161">
        <v>43839</v>
      </c>
      <c r="H114" s="177" t="s">
        <v>144</v>
      </c>
      <c r="I114" s="178">
        <v>0</v>
      </c>
      <c r="J114" s="178">
        <v>0</v>
      </c>
      <c r="K114" s="178">
        <v>0</v>
      </c>
      <c r="L114" s="178">
        <v>0</v>
      </c>
      <c r="M114" s="178">
        <v>32.5</v>
      </c>
      <c r="N114" s="157">
        <v>0</v>
      </c>
      <c r="O114" s="178">
        <v>0</v>
      </c>
      <c r="P114" s="178">
        <v>0</v>
      </c>
      <c r="Q114" s="191"/>
      <c r="R114" s="145">
        <f t="shared" si="31"/>
        <v>32.5</v>
      </c>
      <c r="S114" s="145"/>
      <c r="T114" s="20">
        <f t="shared" si="44"/>
        <v>32.5</v>
      </c>
      <c r="U114" s="14">
        <f t="shared" si="33"/>
        <v>0</v>
      </c>
      <c r="V114" s="19">
        <f>V115+V116</f>
        <v>8</v>
      </c>
      <c r="X114" s="15">
        <f t="shared" si="43"/>
        <v>8</v>
      </c>
      <c r="Y114" s="15">
        <f t="shared" si="32"/>
        <v>8</v>
      </c>
    </row>
    <row r="115" spans="1:26" s="19" customFormat="1" x14ac:dyDescent="0.25">
      <c r="A115" s="104"/>
      <c r="B115" s="261" t="s">
        <v>258</v>
      </c>
      <c r="C115" s="262"/>
      <c r="D115" s="262"/>
      <c r="E115" s="262"/>
      <c r="F115" s="262"/>
      <c r="G115" s="262"/>
      <c r="H115" s="263"/>
      <c r="I115" s="178">
        <v>0</v>
      </c>
      <c r="J115" s="178">
        <v>0</v>
      </c>
      <c r="K115" s="178">
        <v>0</v>
      </c>
      <c r="L115" s="178">
        <v>0</v>
      </c>
      <c r="M115" s="178">
        <v>7.8</v>
      </c>
      <c r="N115" s="157">
        <v>0</v>
      </c>
      <c r="O115" s="178">
        <v>0</v>
      </c>
      <c r="P115" s="178">
        <v>0</v>
      </c>
      <c r="Q115" s="191"/>
      <c r="R115" s="145">
        <f t="shared" si="31"/>
        <v>7.8</v>
      </c>
      <c r="S115" s="145"/>
      <c r="T115" s="20"/>
      <c r="U115" s="14">
        <f t="shared" si="33"/>
        <v>0</v>
      </c>
      <c r="V115" s="19">
        <v>1.9</v>
      </c>
      <c r="X115" s="15">
        <f t="shared" si="43"/>
        <v>1.9</v>
      </c>
      <c r="Y115" s="15">
        <f t="shared" si="32"/>
        <v>1.9</v>
      </c>
    </row>
    <row r="116" spans="1:26" s="19" customFormat="1" x14ac:dyDescent="0.25">
      <c r="A116" s="104"/>
      <c r="B116" s="261" t="s">
        <v>254</v>
      </c>
      <c r="C116" s="262"/>
      <c r="D116" s="262"/>
      <c r="E116" s="262"/>
      <c r="F116" s="262"/>
      <c r="G116" s="262"/>
      <c r="H116" s="263"/>
      <c r="I116" s="178">
        <v>0</v>
      </c>
      <c r="J116" s="178">
        <v>0</v>
      </c>
      <c r="K116" s="178">
        <v>0</v>
      </c>
      <c r="L116" s="178">
        <v>0</v>
      </c>
      <c r="M116" s="178">
        <v>24.7</v>
      </c>
      <c r="N116" s="157">
        <v>0</v>
      </c>
      <c r="O116" s="178">
        <v>0</v>
      </c>
      <c r="P116" s="178">
        <v>0</v>
      </c>
      <c r="Q116" s="191"/>
      <c r="R116" s="145">
        <f t="shared" si="31"/>
        <v>24.7</v>
      </c>
      <c r="S116" s="145"/>
      <c r="T116" s="20"/>
      <c r="U116" s="14">
        <f t="shared" si="33"/>
        <v>0</v>
      </c>
      <c r="V116" s="19">
        <v>6.1</v>
      </c>
      <c r="X116" s="15">
        <f t="shared" si="43"/>
        <v>6.1</v>
      </c>
      <c r="Y116" s="15">
        <f t="shared" si="32"/>
        <v>6.1</v>
      </c>
    </row>
    <row r="117" spans="1:26" s="19" customFormat="1" ht="142.5" customHeight="1" x14ac:dyDescent="0.25">
      <c r="A117" s="104" t="s">
        <v>194</v>
      </c>
      <c r="B117" s="215" t="s">
        <v>264</v>
      </c>
      <c r="C117" s="158" t="s">
        <v>251</v>
      </c>
      <c r="D117" s="193" t="s">
        <v>321</v>
      </c>
      <c r="E117" s="161">
        <v>43839</v>
      </c>
      <c r="F117" s="161">
        <v>44196</v>
      </c>
      <c r="G117" s="161">
        <v>43839</v>
      </c>
      <c r="H117" s="177" t="s">
        <v>144</v>
      </c>
      <c r="I117" s="178">
        <v>0</v>
      </c>
      <c r="J117" s="178">
        <v>0</v>
      </c>
      <c r="K117" s="178">
        <v>83.8</v>
      </c>
      <c r="L117" s="178">
        <v>0</v>
      </c>
      <c r="M117" s="191">
        <v>83.7</v>
      </c>
      <c r="N117" s="157">
        <v>0</v>
      </c>
      <c r="O117" s="178">
        <v>0</v>
      </c>
      <c r="P117" s="178">
        <v>0</v>
      </c>
      <c r="Q117" s="191"/>
      <c r="R117" s="145">
        <f t="shared" si="31"/>
        <v>167.5</v>
      </c>
      <c r="S117" s="145"/>
      <c r="T117" s="20"/>
      <c r="U117" s="14">
        <f t="shared" si="33"/>
        <v>0</v>
      </c>
      <c r="V117" s="19">
        <f>V118+V119</f>
        <v>76.599999999999994</v>
      </c>
      <c r="X117" s="15">
        <f t="shared" si="43"/>
        <v>76.599999999999994</v>
      </c>
      <c r="Y117" s="15">
        <f t="shared" si="32"/>
        <v>76.599999999999994</v>
      </c>
    </row>
    <row r="118" spans="1:26" s="19" customFormat="1" x14ac:dyDescent="0.25">
      <c r="A118" s="104"/>
      <c r="B118" s="261" t="s">
        <v>258</v>
      </c>
      <c r="C118" s="262"/>
      <c r="D118" s="262"/>
      <c r="E118" s="262"/>
      <c r="F118" s="262"/>
      <c r="G118" s="262"/>
      <c r="H118" s="263"/>
      <c r="I118" s="178">
        <v>0</v>
      </c>
      <c r="J118" s="178">
        <v>0</v>
      </c>
      <c r="K118" s="178">
        <v>20.100000000000001</v>
      </c>
      <c r="L118" s="178">
        <v>0</v>
      </c>
      <c r="M118" s="178">
        <v>20.100000000000001</v>
      </c>
      <c r="N118" s="157">
        <v>0</v>
      </c>
      <c r="O118" s="178">
        <v>0</v>
      </c>
      <c r="P118" s="178">
        <v>0</v>
      </c>
      <c r="Q118" s="191"/>
      <c r="R118" s="145">
        <f t="shared" si="31"/>
        <v>40.200000000000003</v>
      </c>
      <c r="S118" s="145"/>
      <c r="T118" s="20"/>
      <c r="U118" s="14">
        <f t="shared" si="33"/>
        <v>0</v>
      </c>
      <c r="V118" s="19">
        <v>18.399999999999999</v>
      </c>
      <c r="X118" s="15">
        <f t="shared" si="43"/>
        <v>18.399999999999999</v>
      </c>
      <c r="Y118" s="15">
        <f t="shared" si="32"/>
        <v>18.399999999999999</v>
      </c>
    </row>
    <row r="119" spans="1:26" s="19" customFormat="1" x14ac:dyDescent="0.25">
      <c r="A119" s="104"/>
      <c r="B119" s="261" t="s">
        <v>254</v>
      </c>
      <c r="C119" s="262"/>
      <c r="D119" s="262"/>
      <c r="E119" s="262"/>
      <c r="F119" s="262"/>
      <c r="G119" s="262"/>
      <c r="H119" s="263"/>
      <c r="I119" s="178">
        <v>0</v>
      </c>
      <c r="J119" s="178">
        <v>0</v>
      </c>
      <c r="K119" s="178">
        <v>63.7</v>
      </c>
      <c r="L119" s="178">
        <v>0</v>
      </c>
      <c r="M119" s="178">
        <v>63.6</v>
      </c>
      <c r="N119" s="157">
        <v>0</v>
      </c>
      <c r="O119" s="178">
        <v>0</v>
      </c>
      <c r="P119" s="178">
        <v>0</v>
      </c>
      <c r="Q119" s="191"/>
      <c r="R119" s="145">
        <f t="shared" si="31"/>
        <v>127.30000000000001</v>
      </c>
      <c r="S119" s="145"/>
      <c r="T119" s="20"/>
      <c r="U119" s="14">
        <f t="shared" si="33"/>
        <v>0</v>
      </c>
      <c r="V119" s="19">
        <v>58.2</v>
      </c>
      <c r="X119" s="15">
        <f t="shared" si="43"/>
        <v>58.2</v>
      </c>
      <c r="Y119" s="15">
        <f t="shared" si="32"/>
        <v>58.2</v>
      </c>
    </row>
    <row r="120" spans="1:26" s="19" customFormat="1" ht="126" x14ac:dyDescent="0.25">
      <c r="A120" s="104" t="s">
        <v>210</v>
      </c>
      <c r="B120" s="215" t="s">
        <v>265</v>
      </c>
      <c r="C120" s="158" t="s">
        <v>251</v>
      </c>
      <c r="D120" s="193" t="s">
        <v>321</v>
      </c>
      <c r="E120" s="161">
        <v>43839</v>
      </c>
      <c r="F120" s="161">
        <v>44196</v>
      </c>
      <c r="G120" s="161">
        <v>43839</v>
      </c>
      <c r="H120" s="177" t="s">
        <v>144</v>
      </c>
      <c r="I120" s="191" t="s">
        <v>144</v>
      </c>
      <c r="J120" s="191" t="s">
        <v>144</v>
      </c>
      <c r="K120" s="191" t="s">
        <v>144</v>
      </c>
      <c r="L120" s="191" t="s">
        <v>144</v>
      </c>
      <c r="M120" s="191" t="s">
        <v>144</v>
      </c>
      <c r="N120" s="191" t="s">
        <v>144</v>
      </c>
      <c r="O120" s="178" t="s">
        <v>144</v>
      </c>
      <c r="P120" s="191" t="s">
        <v>144</v>
      </c>
      <c r="Q120" s="191" t="s">
        <v>144</v>
      </c>
      <c r="R120" s="145" t="e">
        <f t="shared" si="31"/>
        <v>#VALUE!</v>
      </c>
      <c r="S120" s="145"/>
      <c r="T120" s="20"/>
      <c r="U120" s="14" t="e">
        <f t="shared" si="33"/>
        <v>#VALUE!</v>
      </c>
      <c r="X120" s="15" t="e">
        <f t="shared" si="43"/>
        <v>#VALUE!</v>
      </c>
      <c r="Y120" s="15" t="e">
        <f t="shared" si="32"/>
        <v>#VALUE!</v>
      </c>
    </row>
    <row r="121" spans="1:26" s="19" customFormat="1" ht="39.75" customHeight="1" x14ac:dyDescent="0.25">
      <c r="A121" s="255" t="s">
        <v>266</v>
      </c>
      <c r="B121" s="256"/>
      <c r="C121" s="256"/>
      <c r="D121" s="256"/>
      <c r="E121" s="256"/>
      <c r="F121" s="256"/>
      <c r="G121" s="256"/>
      <c r="H121" s="257"/>
      <c r="I121" s="178">
        <f>I122+I123</f>
        <v>0</v>
      </c>
      <c r="J121" s="178">
        <f t="shared" ref="J121:P121" si="45">J122+J123</f>
        <v>0</v>
      </c>
      <c r="K121" s="178">
        <f t="shared" si="45"/>
        <v>246.29999999999998</v>
      </c>
      <c r="L121" s="178">
        <f t="shared" si="45"/>
        <v>0</v>
      </c>
      <c r="M121" s="178">
        <f t="shared" si="45"/>
        <v>178.70000000000002</v>
      </c>
      <c r="N121" s="178">
        <f t="shared" si="45"/>
        <v>0</v>
      </c>
      <c r="O121" s="178">
        <f t="shared" si="45"/>
        <v>125</v>
      </c>
      <c r="P121" s="178">
        <f t="shared" si="45"/>
        <v>0</v>
      </c>
      <c r="Q121" s="191"/>
      <c r="R121" s="145">
        <f t="shared" si="31"/>
        <v>550</v>
      </c>
      <c r="S121" s="145"/>
      <c r="T121" s="20"/>
      <c r="U121" s="14">
        <f t="shared" si="33"/>
        <v>0</v>
      </c>
      <c r="X121" s="15">
        <f t="shared" si="43"/>
        <v>0</v>
      </c>
      <c r="Y121" s="15">
        <f t="shared" si="32"/>
        <v>0</v>
      </c>
    </row>
    <row r="122" spans="1:26" s="19" customFormat="1" x14ac:dyDescent="0.25">
      <c r="A122" s="261" t="s">
        <v>258</v>
      </c>
      <c r="B122" s="262"/>
      <c r="C122" s="262"/>
      <c r="D122" s="262"/>
      <c r="E122" s="262"/>
      <c r="F122" s="262"/>
      <c r="G122" s="262"/>
      <c r="H122" s="263"/>
      <c r="I122" s="178">
        <f>I109+I112+I115+I118</f>
        <v>0</v>
      </c>
      <c r="J122" s="178">
        <f t="shared" ref="J122:P123" si="46">J109+J112+J115+J118</f>
        <v>0</v>
      </c>
      <c r="K122" s="178">
        <f t="shared" si="46"/>
        <v>59.1</v>
      </c>
      <c r="L122" s="178">
        <f t="shared" si="46"/>
        <v>0</v>
      </c>
      <c r="M122" s="178">
        <f t="shared" si="46"/>
        <v>42.900000000000006</v>
      </c>
      <c r="N122" s="178">
        <f t="shared" si="46"/>
        <v>0</v>
      </c>
      <c r="O122" s="178">
        <f t="shared" si="46"/>
        <v>30</v>
      </c>
      <c r="P122" s="178">
        <f t="shared" si="46"/>
        <v>0</v>
      </c>
      <c r="Q122" s="191"/>
      <c r="R122" s="145">
        <f t="shared" si="31"/>
        <v>132</v>
      </c>
      <c r="S122" s="145"/>
      <c r="T122" s="20"/>
      <c r="U122" s="14">
        <f t="shared" si="33"/>
        <v>0</v>
      </c>
      <c r="X122" s="15">
        <f t="shared" si="43"/>
        <v>0</v>
      </c>
      <c r="Y122" s="15">
        <f t="shared" si="32"/>
        <v>0</v>
      </c>
    </row>
    <row r="123" spans="1:26" s="19" customFormat="1" x14ac:dyDescent="0.25">
      <c r="A123" s="261" t="s">
        <v>254</v>
      </c>
      <c r="B123" s="262"/>
      <c r="C123" s="262"/>
      <c r="D123" s="262"/>
      <c r="E123" s="262"/>
      <c r="F123" s="262"/>
      <c r="G123" s="262"/>
      <c r="H123" s="263"/>
      <c r="I123" s="178">
        <f>I110+I113+I116+I119</f>
        <v>0</v>
      </c>
      <c r="J123" s="178">
        <f t="shared" si="46"/>
        <v>0</v>
      </c>
      <c r="K123" s="178">
        <f t="shared" si="46"/>
        <v>187.2</v>
      </c>
      <c r="L123" s="178">
        <f t="shared" si="46"/>
        <v>0</v>
      </c>
      <c r="M123" s="178">
        <f t="shared" si="46"/>
        <v>135.80000000000001</v>
      </c>
      <c r="N123" s="178">
        <f t="shared" si="46"/>
        <v>0</v>
      </c>
      <c r="O123" s="178">
        <f t="shared" si="46"/>
        <v>95</v>
      </c>
      <c r="P123" s="178">
        <f t="shared" si="46"/>
        <v>0</v>
      </c>
      <c r="Q123" s="191"/>
      <c r="R123" s="145">
        <f t="shared" si="31"/>
        <v>418</v>
      </c>
      <c r="S123" s="145"/>
      <c r="T123" s="20"/>
      <c r="U123" s="14">
        <f t="shared" si="33"/>
        <v>0</v>
      </c>
      <c r="X123" s="15">
        <f t="shared" si="43"/>
        <v>0</v>
      </c>
      <c r="Y123" s="15">
        <f t="shared" si="32"/>
        <v>0</v>
      </c>
    </row>
    <row r="124" spans="1:26" s="19" customFormat="1" x14ac:dyDescent="0.25">
      <c r="A124" s="265" t="s">
        <v>267</v>
      </c>
      <c r="B124" s="266"/>
      <c r="C124" s="266"/>
      <c r="D124" s="266"/>
      <c r="E124" s="266"/>
      <c r="F124" s="266"/>
      <c r="G124" s="266"/>
      <c r="H124" s="267"/>
      <c r="I124" s="178">
        <f>I125+I126</f>
        <v>416144.6</v>
      </c>
      <c r="J124" s="178">
        <f>J125+J126</f>
        <v>426708.80000000005</v>
      </c>
      <c r="K124" s="178">
        <f t="shared" ref="K124:P124" si="47">K125+K126</f>
        <v>686873.8</v>
      </c>
      <c r="L124" s="178">
        <f t="shared" si="47"/>
        <v>0</v>
      </c>
      <c r="M124" s="178">
        <f t="shared" si="47"/>
        <v>666959</v>
      </c>
      <c r="N124" s="178">
        <f t="shared" si="47"/>
        <v>0</v>
      </c>
      <c r="O124" s="178">
        <f t="shared" si="47"/>
        <v>601636.59999999986</v>
      </c>
      <c r="P124" s="178">
        <f t="shared" si="47"/>
        <v>0</v>
      </c>
      <c r="Q124" s="191"/>
      <c r="R124" s="145">
        <f>I124+K124+M124+O124</f>
        <v>2371614</v>
      </c>
      <c r="S124" s="145">
        <f>J124+L124+N124+P124</f>
        <v>426708.80000000005</v>
      </c>
      <c r="T124" s="20">
        <f>J124+L124</f>
        <v>426708.80000000005</v>
      </c>
      <c r="U124" s="14">
        <f t="shared" si="33"/>
        <v>426708.80000000005</v>
      </c>
      <c r="X124" s="15">
        <f t="shared" si="43"/>
        <v>-426708.80000000005</v>
      </c>
      <c r="Y124" s="15">
        <f t="shared" si="32"/>
        <v>-426708.80000000005</v>
      </c>
    </row>
    <row r="125" spans="1:26" s="19" customFormat="1" x14ac:dyDescent="0.25">
      <c r="A125" s="268" t="s">
        <v>258</v>
      </c>
      <c r="B125" s="269"/>
      <c r="C125" s="269"/>
      <c r="D125" s="269"/>
      <c r="E125" s="269"/>
      <c r="F125" s="269"/>
      <c r="G125" s="269"/>
      <c r="H125" s="270"/>
      <c r="I125" s="178">
        <f t="shared" ref="I125" si="48">I122+I74+I105</f>
        <v>122376</v>
      </c>
      <c r="J125" s="178">
        <f t="shared" ref="J125:P125" si="49">J122+J74+J105</f>
        <v>125152.40000000001</v>
      </c>
      <c r="K125" s="178">
        <f>K122+K74+K105</f>
        <v>238050.40000000002</v>
      </c>
      <c r="L125" s="178">
        <f t="shared" ref="L125:O125" si="50">L122+L74+L105</f>
        <v>0</v>
      </c>
      <c r="M125" s="178">
        <f t="shared" si="50"/>
        <v>245549.9</v>
      </c>
      <c r="N125" s="178">
        <f t="shared" si="50"/>
        <v>0</v>
      </c>
      <c r="O125" s="178">
        <f t="shared" si="50"/>
        <v>255954.39999999997</v>
      </c>
      <c r="P125" s="178">
        <f t="shared" si="49"/>
        <v>0</v>
      </c>
      <c r="Q125" s="191"/>
      <c r="R125" s="145">
        <f>I125+K125+M125+O125</f>
        <v>861930.7</v>
      </c>
      <c r="S125" s="145">
        <f>J125+L125+N125+P125</f>
        <v>125152.40000000001</v>
      </c>
      <c r="T125" s="20">
        <f>J125+L125</f>
        <v>125152.40000000001</v>
      </c>
      <c r="U125" s="14">
        <f t="shared" si="33"/>
        <v>125152.40000000001</v>
      </c>
      <c r="X125" s="15">
        <f t="shared" si="43"/>
        <v>-125152.40000000001</v>
      </c>
      <c r="Y125" s="15">
        <f t="shared" si="32"/>
        <v>-125152.40000000001</v>
      </c>
    </row>
    <row r="126" spans="1:26" s="19" customFormat="1" x14ac:dyDescent="0.25">
      <c r="A126" s="268" t="s">
        <v>254</v>
      </c>
      <c r="B126" s="269"/>
      <c r="C126" s="269"/>
      <c r="D126" s="269"/>
      <c r="E126" s="269"/>
      <c r="F126" s="269"/>
      <c r="G126" s="269"/>
      <c r="H126" s="270"/>
      <c r="I126" s="178">
        <f t="shared" ref="I126" si="51">I123+I75+I106</f>
        <v>293768.59999999998</v>
      </c>
      <c r="J126" s="178">
        <f t="shared" ref="J126:P126" si="52">J123+J75+J106</f>
        <v>301556.40000000002</v>
      </c>
      <c r="K126" s="178">
        <f t="shared" si="52"/>
        <v>448823.4</v>
      </c>
      <c r="L126" s="178">
        <f t="shared" ref="L126:O126" si="53">L123+L75+L106</f>
        <v>0</v>
      </c>
      <c r="M126" s="178">
        <f t="shared" si="53"/>
        <v>421409.10000000003</v>
      </c>
      <c r="N126" s="178">
        <f t="shared" si="53"/>
        <v>0</v>
      </c>
      <c r="O126" s="178">
        <f t="shared" si="53"/>
        <v>345682.19999999995</v>
      </c>
      <c r="P126" s="178">
        <f t="shared" si="52"/>
        <v>0</v>
      </c>
      <c r="Q126" s="191"/>
      <c r="R126" s="145">
        <f t="shared" si="31"/>
        <v>1509683.3</v>
      </c>
      <c r="S126" s="145">
        <f t="shared" si="31"/>
        <v>301556.40000000002</v>
      </c>
      <c r="T126" s="20">
        <f>J126+L126</f>
        <v>301556.40000000002</v>
      </c>
      <c r="U126" s="14">
        <f t="shared" si="33"/>
        <v>301556.40000000002</v>
      </c>
      <c r="X126" s="15">
        <f t="shared" si="43"/>
        <v>-301556.40000000002</v>
      </c>
      <c r="Y126" s="15">
        <f t="shared" si="32"/>
        <v>-301556.40000000002</v>
      </c>
    </row>
    <row r="127" spans="1:26" s="24" customFormat="1" ht="96.6" customHeight="1" x14ac:dyDescent="0.3">
      <c r="A127" s="239" t="s">
        <v>407</v>
      </c>
      <c r="B127" s="239"/>
      <c r="C127" s="239"/>
      <c r="D127" s="239"/>
      <c r="E127" s="239"/>
      <c r="F127" s="22"/>
      <c r="G127" s="14"/>
      <c r="H127" s="22"/>
      <c r="I127" s="220"/>
      <c r="J127" s="221"/>
      <c r="K127" s="36"/>
      <c r="L127" s="36"/>
      <c r="M127" s="222"/>
      <c r="N127" s="223"/>
      <c r="O127" s="224"/>
      <c r="P127" s="225"/>
      <c r="Q127" s="219" t="s">
        <v>408</v>
      </c>
      <c r="R127" s="14"/>
      <c r="S127" s="82"/>
      <c r="T127" s="23"/>
      <c r="V127" s="23"/>
      <c r="W127" s="14"/>
      <c r="X127" s="14"/>
      <c r="Z127" s="14"/>
    </row>
    <row r="128" spans="1:26" s="24" customFormat="1" ht="24.75" customHeight="1" x14ac:dyDescent="0.25">
      <c r="B128" s="26"/>
      <c r="C128" s="26"/>
      <c r="D128" s="26"/>
      <c r="E128" s="27"/>
      <c r="G128" s="28"/>
      <c r="H128" s="29"/>
      <c r="I128" s="34"/>
      <c r="J128" s="36"/>
      <c r="K128" s="36"/>
      <c r="L128" s="36"/>
      <c r="M128" s="96"/>
      <c r="N128" s="226"/>
      <c r="O128" s="96"/>
      <c r="P128" s="96"/>
      <c r="S128" s="37"/>
      <c r="W128" s="14"/>
      <c r="X128" s="14"/>
      <c r="Z128" s="14"/>
    </row>
    <row r="129" spans="1:31" s="24" customFormat="1" ht="36" customHeight="1" x14ac:dyDescent="0.25">
      <c r="A129" s="264" t="s">
        <v>412</v>
      </c>
      <c r="B129" s="264"/>
      <c r="C129" s="27"/>
      <c r="D129" s="27"/>
      <c r="E129" s="27"/>
      <c r="F129" s="27"/>
      <c r="G129" s="27"/>
      <c r="H129" s="27"/>
      <c r="I129" s="85"/>
      <c r="J129" s="85"/>
      <c r="K129" s="85"/>
      <c r="L129" s="85"/>
      <c r="M129" s="85"/>
      <c r="N129" s="85"/>
      <c r="O129" s="85"/>
      <c r="P129" s="85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31" s="31" customFormat="1" ht="284.25" customHeight="1" x14ac:dyDescent="0.25">
      <c r="A130" s="35"/>
      <c r="B130" s="14"/>
      <c r="C130" s="14"/>
      <c r="D130" s="14"/>
      <c r="E130" s="14"/>
      <c r="F130" s="30"/>
      <c r="I130" s="227"/>
      <c r="J130" s="227"/>
      <c r="K130" s="227"/>
      <c r="L130" s="227"/>
      <c r="M130" s="227"/>
      <c r="N130" s="227"/>
      <c r="O130" s="227"/>
      <c r="P130" s="227"/>
      <c r="AB130" s="32"/>
      <c r="AC130" s="32"/>
      <c r="AD130" s="32"/>
      <c r="AE130" s="32"/>
    </row>
    <row r="131" spans="1:31" s="31" customFormat="1" ht="17.45" customHeight="1" x14ac:dyDescent="0.25">
      <c r="A131" s="69"/>
      <c r="B131" s="14"/>
      <c r="C131" s="14"/>
      <c r="D131" s="14"/>
      <c r="E131" s="14"/>
      <c r="F131" s="30"/>
      <c r="I131" s="227"/>
      <c r="J131" s="227"/>
      <c r="K131" s="227"/>
      <c r="L131" s="227"/>
      <c r="M131" s="227"/>
      <c r="N131" s="227"/>
      <c r="O131" s="227"/>
      <c r="P131" s="227"/>
      <c r="AB131" s="32"/>
      <c r="AC131" s="32"/>
      <c r="AD131" s="32"/>
      <c r="AE131" s="32" t="s">
        <v>268</v>
      </c>
    </row>
    <row r="132" spans="1:31" x14ac:dyDescent="0.25">
      <c r="A132" s="27"/>
    </row>
    <row r="133" spans="1:31" x14ac:dyDescent="0.25">
      <c r="A133" s="69"/>
    </row>
  </sheetData>
  <autoFilter ref="A10:AE128"/>
  <mergeCells count="42">
    <mergeCell ref="A129:B129"/>
    <mergeCell ref="A122:H122"/>
    <mergeCell ref="A123:H123"/>
    <mergeCell ref="A124:H124"/>
    <mergeCell ref="A125:H125"/>
    <mergeCell ref="A126:H126"/>
    <mergeCell ref="A127:E127"/>
    <mergeCell ref="A121:H121"/>
    <mergeCell ref="A74:H74"/>
    <mergeCell ref="A75:H75"/>
    <mergeCell ref="A104:H104"/>
    <mergeCell ref="B109:H109"/>
    <mergeCell ref="B110:H110"/>
    <mergeCell ref="B112:H112"/>
    <mergeCell ref="B113:H113"/>
    <mergeCell ref="B115:H115"/>
    <mergeCell ref="B116:H116"/>
    <mergeCell ref="B118:H118"/>
    <mergeCell ref="B119:H119"/>
    <mergeCell ref="A105:H105"/>
    <mergeCell ref="A106:H106"/>
    <mergeCell ref="A73:H73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5:Q5"/>
    <mergeCell ref="A1:Q1"/>
    <mergeCell ref="A2:Q2"/>
    <mergeCell ref="A3:Q3"/>
    <mergeCell ref="A4:Q4"/>
  </mergeCells>
  <pageMargins left="0.39370078740157483" right="0.39370078740157483" top="1.1811023622047245" bottom="0.39370078740157483" header="0" footer="0"/>
  <pageSetup paperSize="9" scale="52" fitToHeight="0" orientation="landscape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Апазиди Наталья Эрасовна</cp:lastModifiedBy>
  <cp:lastPrinted>2020-04-20T08:50:32Z</cp:lastPrinted>
  <dcterms:created xsi:type="dcterms:W3CDTF">2010-04-08T05:43:02Z</dcterms:created>
  <dcterms:modified xsi:type="dcterms:W3CDTF">2020-04-22T08:00:50Z</dcterms:modified>
</cp:coreProperties>
</file>